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Conf'Fédération\"/>
    </mc:Choice>
  </mc:AlternateContent>
  <xr:revisionPtr revIDLastSave="0" documentId="13_ncr:1_{5C92C0D2-E201-46A2-A724-E5CA6ADB6D7B}" xr6:coauthVersionLast="45" xr6:coauthVersionMax="45" xr10:uidLastSave="{00000000-0000-0000-0000-000000000000}"/>
  <bookViews>
    <workbookView xWindow="-120" yWindow="-120" windowWidth="21840" windowHeight="13140" tabRatio="907" xr2:uid="{00000000-000D-0000-FFFF-FFFF00000000}"/>
  </bookViews>
  <sheets>
    <sheet name="Matrice" sheetId="87" r:id="rId1"/>
    <sheet name="Cynwälls" sheetId="82" r:id="rId2"/>
    <sheet name="Griffons" sheetId="83" r:id="rId3"/>
    <sheet name="Lions" sheetId="84" r:id="rId4"/>
    <sheet name="Sessairs" sheetId="85" r:id="rId5"/>
    <sheet name="TNB" sheetId="86" r:id="rId6"/>
    <sheet name="Aran (humains)" sheetId="105" r:id="rId7"/>
    <sheet name="Aran (spectres)" sheetId="104" r:id="rId8"/>
    <sheet name="Béhémoth" sheetId="51" r:id="rId9"/>
    <sheet name="Concorde" sheetId="88" r:id="rId10"/>
    <sheet name="Daïkinees" sheetId="89" r:id="rId11"/>
    <sheet name="Gobelins" sheetId="90" r:id="rId12"/>
    <sheet name="Gobelins (réguliers)" sheetId="91" r:id="rId13"/>
    <sheet name="Orques" sheetId="92" r:id="rId14"/>
    <sheet name="Wolfen" sheetId="93" r:id="rId15"/>
    <sheet name="Achéron" sheetId="94" r:id="rId16"/>
    <sheet name="Dévoreurs (demis-elfes)" sheetId="95" r:id="rId17"/>
    <sheet name="Dévoreurs (Wolfen)" sheetId="96" r:id="rId18"/>
    <sheet name="Dirz" sheetId="97" r:id="rId19"/>
    <sheet name="Drunes" sheetId="98" r:id="rId20"/>
    <sheet name="Mid-Nor" sheetId="99" r:id="rId21"/>
    <sheet name="Ophidiens (humains)" sheetId="100" r:id="rId22"/>
    <sheet name="Ophidiens (serpents)" sheetId="101" r:id="rId23"/>
    <sheet name="Cadwallon (milice)" sheetId="102" r:id="rId24"/>
    <sheet name="Immortels &amp; élémentaires" sheetId="103" r:id="rId25"/>
    <sheet name="Machines de guerre" sheetId="81" r:id="rId26"/>
  </sheets>
  <definedNames>
    <definedName name="_xlnm._FilterDatabase" localSheetId="15" hidden="1">Achéron!$H$43:$H$44</definedName>
    <definedName name="_xlnm._FilterDatabase" localSheetId="6" hidden="1">'Aran (humains)'!$H$43:$H$44</definedName>
    <definedName name="_xlnm._FilterDatabase" localSheetId="7" hidden="1">'Aran (spectres)'!$H$43:$H$44</definedName>
    <definedName name="_xlnm._FilterDatabase" localSheetId="8" hidden="1">Béhémoth!$H$43:$H$44</definedName>
    <definedName name="_xlnm._FilterDatabase" localSheetId="23" hidden="1">'Cadwallon (milice)'!$H$43:$H$44</definedName>
    <definedName name="_xlnm._FilterDatabase" localSheetId="9" hidden="1">Concorde!$H$43:$H$44</definedName>
    <definedName name="_xlnm._FilterDatabase" localSheetId="1" hidden="1">Cynwälls!$H$43:$H$44</definedName>
    <definedName name="_xlnm._FilterDatabase" localSheetId="10" hidden="1">Daïkinees!$H$43:$H$44</definedName>
    <definedName name="_xlnm._FilterDatabase" localSheetId="16" hidden="1">'Dévoreurs (demis-elfes)'!$H$43:$H$44</definedName>
    <definedName name="_xlnm._FilterDatabase" localSheetId="17" hidden="1">'Dévoreurs (Wolfen)'!$H$43:$H$44</definedName>
    <definedName name="_xlnm._FilterDatabase" localSheetId="18" hidden="1">Dirz!$H$43:$H$44</definedName>
    <definedName name="_xlnm._FilterDatabase" localSheetId="19" hidden="1">Drunes!$H$43:$H$44</definedName>
    <definedName name="_xlnm._FilterDatabase" localSheetId="11" hidden="1">Gobelins!$H$43:$H$44</definedName>
    <definedName name="_xlnm._FilterDatabase" localSheetId="12" hidden="1">'Gobelins (réguliers)'!$H$43:$H$44</definedName>
    <definedName name="_xlnm._FilterDatabase" localSheetId="2" hidden="1">Griffons!$H$43:$H$44</definedName>
    <definedName name="_xlnm._FilterDatabase" localSheetId="24" hidden="1">'Immortels &amp; élémentaires'!$H$43:$H$44</definedName>
    <definedName name="_xlnm._FilterDatabase" localSheetId="3" hidden="1">Lions!$H$43:$H$44</definedName>
    <definedName name="_xlnm._FilterDatabase" localSheetId="25" hidden="1">'Machines de guerre'!$H$31:$H$32</definedName>
    <definedName name="_xlnm._FilterDatabase" localSheetId="0" hidden="1">Matrice!$H$43:$H$44</definedName>
    <definedName name="_xlnm._FilterDatabase" localSheetId="20" hidden="1">'Mid-Nor'!$H$43:$H$44</definedName>
    <definedName name="_xlnm._FilterDatabase" localSheetId="21" hidden="1">'Ophidiens (humains)'!$H$43:$H$44</definedName>
    <definedName name="_xlnm._FilterDatabase" localSheetId="22" hidden="1">'Ophidiens (serpents)'!$H$43:$H$44</definedName>
    <definedName name="_xlnm._FilterDatabase" localSheetId="13" hidden="1">Orques!$H$43:$H$44</definedName>
    <definedName name="_xlnm._FilterDatabase" localSheetId="4" hidden="1">Sessairs!$H$43:$H$44</definedName>
    <definedName name="_xlnm._FilterDatabase" localSheetId="5" hidden="1">TNB!$H$43:$H$44</definedName>
    <definedName name="_xlnm._FilterDatabase" localSheetId="14" hidden="1">Wolfen!$H$43:$H$44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9" i="103" l="1"/>
  <c r="D90" i="102"/>
  <c r="D89" i="101"/>
  <c r="D89" i="100"/>
  <c r="D89" i="99"/>
  <c r="D90" i="98"/>
  <c r="D89" i="97"/>
  <c r="D89" i="95"/>
  <c r="D90" i="96"/>
  <c r="D90" i="94"/>
  <c r="D90" i="93"/>
  <c r="D89" i="92"/>
  <c r="D89" i="91"/>
  <c r="D89" i="90"/>
  <c r="D89" i="89"/>
  <c r="D90" i="88"/>
  <c r="D89" i="51"/>
  <c r="D90" i="104"/>
  <c r="D89" i="105"/>
  <c r="D89" i="86"/>
  <c r="D89" i="85"/>
  <c r="D89" i="84"/>
  <c r="D89" i="83"/>
  <c r="D89" i="82"/>
  <c r="D90" i="87"/>
  <c r="D52" i="105" l="1"/>
  <c r="D52" i="51"/>
  <c r="D52" i="89"/>
  <c r="D52" i="90"/>
  <c r="D52" i="91"/>
  <c r="D52" i="92"/>
  <c r="D52" i="95"/>
  <c r="D52" i="97"/>
  <c r="D52" i="99"/>
  <c r="D52" i="100"/>
  <c r="D52" i="101"/>
  <c r="D52" i="103"/>
  <c r="D53" i="102"/>
  <c r="D52" i="102"/>
  <c r="D53" i="98"/>
  <c r="D52" i="98"/>
  <c r="D53" i="96"/>
  <c r="D52" i="96"/>
  <c r="D53" i="94"/>
  <c r="D52" i="94"/>
  <c r="D53" i="93"/>
  <c r="D52" i="93"/>
  <c r="D53" i="88"/>
  <c r="F53" i="88" s="1"/>
  <c r="D52" i="88"/>
  <c r="F52" i="88" s="1"/>
  <c r="D53" i="104"/>
  <c r="D52" i="104"/>
  <c r="D53" i="87"/>
  <c r="D52" i="87"/>
  <c r="D52" i="86"/>
  <c r="D52" i="85"/>
  <c r="D52" i="84"/>
  <c r="D52" i="83"/>
  <c r="D52" i="82"/>
  <c r="D215" i="105" l="1"/>
  <c r="F215" i="105" s="1"/>
  <c r="D214" i="105"/>
  <c r="F214" i="105" s="1"/>
  <c r="D213" i="105"/>
  <c r="F213" i="105" s="1"/>
  <c r="D212" i="105"/>
  <c r="F212" i="105" s="1"/>
  <c r="D211" i="105"/>
  <c r="F211" i="105" s="1"/>
  <c r="D210" i="105"/>
  <c r="F210" i="105" s="1"/>
  <c r="D209" i="105"/>
  <c r="F209" i="105" s="1"/>
  <c r="D202" i="105"/>
  <c r="D206" i="105" s="1"/>
  <c r="F206" i="105" s="1"/>
  <c r="D198" i="105"/>
  <c r="F198" i="105" s="1"/>
  <c r="D197" i="105"/>
  <c r="F197" i="105" s="1"/>
  <c r="D196" i="105"/>
  <c r="F196" i="105" s="1"/>
  <c r="D195" i="105"/>
  <c r="F195" i="105" s="1"/>
  <c r="D194" i="105"/>
  <c r="F194" i="105" s="1"/>
  <c r="D193" i="105"/>
  <c r="F193" i="105" s="1"/>
  <c r="D189" i="105"/>
  <c r="F189" i="105" s="1"/>
  <c r="D186" i="105"/>
  <c r="D188" i="105" s="1"/>
  <c r="F188" i="105" s="1"/>
  <c r="F182" i="105"/>
  <c r="D182" i="105"/>
  <c r="D181" i="105"/>
  <c r="F181" i="105" s="1"/>
  <c r="F179" i="105"/>
  <c r="D179" i="105"/>
  <c r="D178" i="105"/>
  <c r="F178" i="105" s="1"/>
  <c r="F177" i="105"/>
  <c r="D177" i="105"/>
  <c r="D176" i="105"/>
  <c r="F176" i="105" s="1"/>
  <c r="D175" i="105"/>
  <c r="F175" i="105" s="1"/>
  <c r="D166" i="105"/>
  <c r="D171" i="105" s="1"/>
  <c r="F171" i="105" s="1"/>
  <c r="D163" i="105"/>
  <c r="F163" i="105" s="1"/>
  <c r="F162" i="105"/>
  <c r="F160" i="105"/>
  <c r="D160" i="105"/>
  <c r="F159" i="105"/>
  <c r="D157" i="105"/>
  <c r="F157" i="105" s="1"/>
  <c r="D156" i="105"/>
  <c r="F156" i="105" s="1"/>
  <c r="D155" i="105"/>
  <c r="F155" i="105" s="1"/>
  <c r="D154" i="105"/>
  <c r="F154" i="105" s="1"/>
  <c r="D153" i="105"/>
  <c r="F153" i="105" s="1"/>
  <c r="D152" i="105"/>
  <c r="F152" i="105" s="1"/>
  <c r="D151" i="105"/>
  <c r="F151" i="105" s="1"/>
  <c r="D150" i="105"/>
  <c r="F150" i="105" s="1"/>
  <c r="D149" i="105"/>
  <c r="F149" i="105" s="1"/>
  <c r="F145" i="105"/>
  <c r="F144" i="105"/>
  <c r="D143" i="105"/>
  <c r="F143" i="105" s="1"/>
  <c r="D142" i="105"/>
  <c r="F142" i="105" s="1"/>
  <c r="D141" i="105"/>
  <c r="F141" i="105" s="1"/>
  <c r="F140" i="105"/>
  <c r="F139" i="105"/>
  <c r="D138" i="105"/>
  <c r="F138" i="105" s="1"/>
  <c r="D137" i="105"/>
  <c r="D136" i="105"/>
  <c r="D135" i="105"/>
  <c r="D134" i="105"/>
  <c r="D133" i="105"/>
  <c r="F133" i="105" s="1"/>
  <c r="D132" i="105"/>
  <c r="F132" i="105" s="1"/>
  <c r="D131" i="105"/>
  <c r="F131" i="105" s="1"/>
  <c r="F130" i="105"/>
  <c r="F129" i="105"/>
  <c r="D128" i="105"/>
  <c r="F128" i="105" s="1"/>
  <c r="F127" i="105"/>
  <c r="D126" i="105"/>
  <c r="F126" i="105" s="1"/>
  <c r="D125" i="105"/>
  <c r="F125" i="105" s="1"/>
  <c r="D124" i="105"/>
  <c r="F124" i="105" s="1"/>
  <c r="D123" i="105"/>
  <c r="F123" i="105" s="1"/>
  <c r="D122" i="105"/>
  <c r="F122" i="105" s="1"/>
  <c r="D121" i="105"/>
  <c r="F121" i="105" s="1"/>
  <c r="G120" i="105"/>
  <c r="D119" i="105"/>
  <c r="F119" i="105" s="1"/>
  <c r="D118" i="105"/>
  <c r="F118" i="105" s="1"/>
  <c r="D117" i="105"/>
  <c r="F117" i="105" s="1"/>
  <c r="D116" i="105"/>
  <c r="F116" i="105" s="1"/>
  <c r="F112" i="105"/>
  <c r="F108" i="105"/>
  <c r="D107" i="105"/>
  <c r="F107" i="105" s="1"/>
  <c r="F106" i="105"/>
  <c r="F105" i="105"/>
  <c r="D104" i="105"/>
  <c r="F104" i="105" s="1"/>
  <c r="D103" i="105"/>
  <c r="F103" i="105" s="1"/>
  <c r="D102" i="105"/>
  <c r="D101" i="105"/>
  <c r="F101" i="105" s="1"/>
  <c r="D100" i="105"/>
  <c r="F100" i="105" s="1"/>
  <c r="F99" i="105"/>
  <c r="D98" i="105"/>
  <c r="F98" i="105" s="1"/>
  <c r="D97" i="105"/>
  <c r="F97" i="105" s="1"/>
  <c r="D96" i="105"/>
  <c r="D94" i="105"/>
  <c r="D93" i="105"/>
  <c r="D92" i="105"/>
  <c r="F92" i="105" s="1"/>
  <c r="F91" i="105"/>
  <c r="D90" i="105"/>
  <c r="F90" i="105" s="1"/>
  <c r="F89" i="105"/>
  <c r="F88" i="105"/>
  <c r="D87" i="105"/>
  <c r="F87" i="105" s="1"/>
  <c r="D86" i="105"/>
  <c r="F86" i="105" s="1"/>
  <c r="D85" i="105"/>
  <c r="F85" i="105" s="1"/>
  <c r="F84" i="105"/>
  <c r="D84" i="105"/>
  <c r="D83" i="105"/>
  <c r="F83" i="105" s="1"/>
  <c r="F82" i="105"/>
  <c r="F81" i="105"/>
  <c r="G80" i="105"/>
  <c r="D79" i="105"/>
  <c r="F79" i="105" s="1"/>
  <c r="D78" i="105"/>
  <c r="F78" i="105" s="1"/>
  <c r="D77" i="105"/>
  <c r="D76" i="105"/>
  <c r="D75" i="105"/>
  <c r="D74" i="105"/>
  <c r="F73" i="105"/>
  <c r="D72" i="105"/>
  <c r="F72" i="105" s="1"/>
  <c r="F71" i="105"/>
  <c r="D70" i="105"/>
  <c r="F70" i="105" s="1"/>
  <c r="F69" i="105"/>
  <c r="D68" i="105"/>
  <c r="F68" i="105" s="1"/>
  <c r="F67" i="105"/>
  <c r="F66" i="105"/>
  <c r="D66" i="105"/>
  <c r="D65" i="105"/>
  <c r="F65" i="105" s="1"/>
  <c r="F64" i="105"/>
  <c r="D63" i="105"/>
  <c r="F63" i="105" s="1"/>
  <c r="F62" i="105"/>
  <c r="D61" i="105"/>
  <c r="F61" i="105" s="1"/>
  <c r="D60" i="105"/>
  <c r="F60" i="105" s="1"/>
  <c r="D59" i="105"/>
  <c r="D58" i="105"/>
  <c r="D57" i="105"/>
  <c r="D56" i="105"/>
  <c r="F55" i="105"/>
  <c r="D53" i="105"/>
  <c r="F53" i="105" s="1"/>
  <c r="F52" i="105"/>
  <c r="D51" i="105"/>
  <c r="F51" i="105" s="1"/>
  <c r="D50" i="105"/>
  <c r="F50" i="105" s="1"/>
  <c r="G49" i="105"/>
  <c r="D48" i="105"/>
  <c r="F48" i="105" s="1"/>
  <c r="F47" i="105"/>
  <c r="D46" i="105"/>
  <c r="F46" i="105" s="1"/>
  <c r="D45" i="105"/>
  <c r="F45" i="105" s="1"/>
  <c r="D44" i="105"/>
  <c r="F44" i="105" s="1"/>
  <c r="D43" i="105"/>
  <c r="F43" i="105" s="1"/>
  <c r="D42" i="105"/>
  <c r="F42" i="105" s="1"/>
  <c r="D41" i="105"/>
  <c r="F41" i="105" s="1"/>
  <c r="D40" i="105"/>
  <c r="F40" i="105" s="1"/>
  <c r="F39" i="105"/>
  <c r="F38" i="105"/>
  <c r="D38" i="105"/>
  <c r="G37" i="105"/>
  <c r="D36" i="105"/>
  <c r="F36" i="105" s="1"/>
  <c r="G35" i="105"/>
  <c r="G34" i="105"/>
  <c r="D33" i="105"/>
  <c r="F33" i="105" s="1"/>
  <c r="D32" i="105"/>
  <c r="F32" i="105" s="1"/>
  <c r="D29" i="105"/>
  <c r="F29" i="105" s="1"/>
  <c r="D28" i="105"/>
  <c r="F28" i="105" s="1"/>
  <c r="D27" i="105"/>
  <c r="F27" i="105" s="1"/>
  <c r="B21" i="105"/>
  <c r="B20" i="105"/>
  <c r="B19" i="105"/>
  <c r="B18" i="105"/>
  <c r="B17" i="105"/>
  <c r="J18" i="105" s="1"/>
  <c r="B16" i="105"/>
  <c r="G9" i="105"/>
  <c r="H9" i="105" s="1"/>
  <c r="G8" i="105"/>
  <c r="H8" i="105" s="1"/>
  <c r="G7" i="105"/>
  <c r="H7" i="105" s="1"/>
  <c r="G6" i="105"/>
  <c r="H6" i="105" s="1"/>
  <c r="G5" i="105"/>
  <c r="H5" i="105" s="1"/>
  <c r="G4" i="105"/>
  <c r="H4" i="105" s="1"/>
  <c r="G3" i="105"/>
  <c r="H3" i="105" s="1"/>
  <c r="G2" i="105"/>
  <c r="H2" i="105" s="1"/>
  <c r="D156" i="103"/>
  <c r="F156" i="103" s="1"/>
  <c r="D157" i="102"/>
  <c r="F157" i="102" s="1"/>
  <c r="D156" i="101"/>
  <c r="F156" i="101" s="1"/>
  <c r="D156" i="100"/>
  <c r="F156" i="100" s="1"/>
  <c r="D156" i="99"/>
  <c r="F156" i="99" s="1"/>
  <c r="D157" i="98"/>
  <c r="F157" i="98" s="1"/>
  <c r="D156" i="97"/>
  <c r="F156" i="97" s="1"/>
  <c r="D157" i="96"/>
  <c r="F157" i="96" s="1"/>
  <c r="D156" i="95"/>
  <c r="F156" i="95" s="1"/>
  <c r="D157" i="94"/>
  <c r="F157" i="94" s="1"/>
  <c r="D157" i="93"/>
  <c r="F157" i="93" s="1"/>
  <c r="D156" i="92"/>
  <c r="F156" i="92" s="1"/>
  <c r="D156" i="91"/>
  <c r="F156" i="91" s="1"/>
  <c r="D156" i="90"/>
  <c r="F156" i="90" s="1"/>
  <c r="D156" i="89"/>
  <c r="F156" i="89" s="1"/>
  <c r="D157" i="88"/>
  <c r="F157" i="88" s="1"/>
  <c r="D156" i="51"/>
  <c r="F156" i="51" s="1"/>
  <c r="D157" i="104"/>
  <c r="F157" i="104" s="1"/>
  <c r="D156" i="86"/>
  <c r="F156" i="86" s="1"/>
  <c r="D156" i="85"/>
  <c r="F156" i="85" s="1"/>
  <c r="D156" i="84"/>
  <c r="F156" i="84" s="1"/>
  <c r="D156" i="83"/>
  <c r="F156" i="83" s="1"/>
  <c r="D156" i="82"/>
  <c r="F156" i="82" s="1"/>
  <c r="F134" i="105" l="1"/>
  <c r="D190" i="105"/>
  <c r="F190" i="105" s="1"/>
  <c r="F93" i="105"/>
  <c r="D187" i="105"/>
  <c r="F187" i="105" s="1"/>
  <c r="J21" i="105" s="1"/>
  <c r="D191" i="105"/>
  <c r="F191" i="105" s="1"/>
  <c r="G23" i="105"/>
  <c r="F56" i="105"/>
  <c r="F74" i="105"/>
  <c r="F58" i="105"/>
  <c r="B15" i="105"/>
  <c r="J16" i="105" s="1"/>
  <c r="D168" i="105"/>
  <c r="F168" i="105" s="1"/>
  <c r="D170" i="105"/>
  <c r="F170" i="105" s="1"/>
  <c r="D203" i="105"/>
  <c r="F203" i="105" s="1"/>
  <c r="D205" i="105"/>
  <c r="F205" i="105" s="1"/>
  <c r="D207" i="105"/>
  <c r="F207" i="105" s="1"/>
  <c r="D167" i="105"/>
  <c r="F167" i="105" s="1"/>
  <c r="D169" i="105"/>
  <c r="F169" i="105" s="1"/>
  <c r="D204" i="105"/>
  <c r="F204" i="105" s="1"/>
  <c r="D157" i="87"/>
  <c r="F157" i="87" s="1"/>
  <c r="F216" i="104"/>
  <c r="D216" i="104"/>
  <c r="F215" i="104"/>
  <c r="D215" i="104"/>
  <c r="F214" i="104"/>
  <c r="D214" i="104"/>
  <c r="F213" i="104"/>
  <c r="D213" i="104"/>
  <c r="F212" i="104"/>
  <c r="D212" i="104"/>
  <c r="F211" i="104"/>
  <c r="D211" i="104"/>
  <c r="F210" i="104"/>
  <c r="D210" i="104"/>
  <c r="D203" i="104"/>
  <c r="D207" i="104" s="1"/>
  <c r="F207" i="104" s="1"/>
  <c r="D199" i="104"/>
  <c r="F199" i="104" s="1"/>
  <c r="D198" i="104"/>
  <c r="F198" i="104" s="1"/>
  <c r="D197" i="104"/>
  <c r="F197" i="104" s="1"/>
  <c r="D196" i="104"/>
  <c r="F196" i="104" s="1"/>
  <c r="D195" i="104"/>
  <c r="F195" i="104" s="1"/>
  <c r="D194" i="104"/>
  <c r="F194" i="104" s="1"/>
  <c r="D192" i="104"/>
  <c r="F192" i="104" s="1"/>
  <c r="D191" i="104"/>
  <c r="F191" i="104" s="1"/>
  <c r="D190" i="104"/>
  <c r="F190" i="104" s="1"/>
  <c r="D189" i="104"/>
  <c r="F189" i="104" s="1"/>
  <c r="D188" i="104"/>
  <c r="F188" i="104" s="1"/>
  <c r="D187" i="104"/>
  <c r="F183" i="104"/>
  <c r="D183" i="104"/>
  <c r="F182" i="104"/>
  <c r="D182" i="104"/>
  <c r="F180" i="104"/>
  <c r="D180" i="104"/>
  <c r="F179" i="104"/>
  <c r="D179" i="104"/>
  <c r="F178" i="104"/>
  <c r="D178" i="104"/>
  <c r="F177" i="104"/>
  <c r="D177" i="104"/>
  <c r="D176" i="104"/>
  <c r="F176" i="104" s="1"/>
  <c r="D167" i="104"/>
  <c r="D172" i="104" s="1"/>
  <c r="F172" i="104" s="1"/>
  <c r="D164" i="104"/>
  <c r="F164" i="104" s="1"/>
  <c r="F163" i="104"/>
  <c r="D161" i="104"/>
  <c r="F161" i="104" s="1"/>
  <c r="F160" i="104"/>
  <c r="D158" i="104"/>
  <c r="F158" i="104" s="1"/>
  <c r="D156" i="104"/>
  <c r="F156" i="104" s="1"/>
  <c r="D155" i="104"/>
  <c r="F155" i="104" s="1"/>
  <c r="D154" i="104"/>
  <c r="F154" i="104" s="1"/>
  <c r="D153" i="104"/>
  <c r="F153" i="104" s="1"/>
  <c r="D152" i="104"/>
  <c r="F152" i="104" s="1"/>
  <c r="D151" i="104"/>
  <c r="F151" i="104" s="1"/>
  <c r="D150" i="104"/>
  <c r="F150" i="104" s="1"/>
  <c r="F146" i="104"/>
  <c r="F145" i="104"/>
  <c r="D144" i="104"/>
  <c r="F144" i="104" s="1"/>
  <c r="D143" i="104"/>
  <c r="F143" i="104" s="1"/>
  <c r="D142" i="104"/>
  <c r="F142" i="104" s="1"/>
  <c r="F141" i="104"/>
  <c r="F140" i="104"/>
  <c r="D139" i="104"/>
  <c r="F139" i="104" s="1"/>
  <c r="D138" i="104"/>
  <c r="D137" i="104"/>
  <c r="D136" i="104"/>
  <c r="D135" i="104"/>
  <c r="F135" i="104" s="1"/>
  <c r="D134" i="104"/>
  <c r="F134" i="104" s="1"/>
  <c r="F133" i="104"/>
  <c r="D133" i="104"/>
  <c r="D132" i="104"/>
  <c r="F132" i="104" s="1"/>
  <c r="F131" i="104"/>
  <c r="F130" i="104"/>
  <c r="D129" i="104"/>
  <c r="F129" i="104" s="1"/>
  <c r="F128" i="104"/>
  <c r="D127" i="104"/>
  <c r="F127" i="104" s="1"/>
  <c r="D126" i="104"/>
  <c r="F126" i="104" s="1"/>
  <c r="D125" i="104"/>
  <c r="F125" i="104" s="1"/>
  <c r="D124" i="104"/>
  <c r="F124" i="104" s="1"/>
  <c r="D123" i="104"/>
  <c r="F123" i="104" s="1"/>
  <c r="D122" i="104"/>
  <c r="F122" i="104" s="1"/>
  <c r="G121" i="104"/>
  <c r="D120" i="104"/>
  <c r="F120" i="104" s="1"/>
  <c r="F119" i="104"/>
  <c r="D119" i="104"/>
  <c r="D118" i="104"/>
  <c r="F118" i="104" s="1"/>
  <c r="D117" i="104"/>
  <c r="F117" i="104" s="1"/>
  <c r="F113" i="104"/>
  <c r="F109" i="104"/>
  <c r="F108" i="104"/>
  <c r="D108" i="104"/>
  <c r="F107" i="104"/>
  <c r="F106" i="104"/>
  <c r="F105" i="104"/>
  <c r="D105" i="104"/>
  <c r="D104" i="104"/>
  <c r="F104" i="104" s="1"/>
  <c r="D103" i="104"/>
  <c r="D102" i="104"/>
  <c r="D101" i="104"/>
  <c r="F101" i="104" s="1"/>
  <c r="F100" i="104"/>
  <c r="D99" i="104"/>
  <c r="F99" i="104" s="1"/>
  <c r="D98" i="104"/>
  <c r="F98" i="104" s="1"/>
  <c r="D97" i="104"/>
  <c r="D95" i="104"/>
  <c r="D94" i="104"/>
  <c r="F94" i="104" s="1"/>
  <c r="D93" i="104"/>
  <c r="F93" i="104" s="1"/>
  <c r="F92" i="104"/>
  <c r="D91" i="104"/>
  <c r="F91" i="104" s="1"/>
  <c r="F90" i="104"/>
  <c r="F89" i="104"/>
  <c r="D88" i="104"/>
  <c r="F88" i="104" s="1"/>
  <c r="D87" i="104"/>
  <c r="F87" i="104" s="1"/>
  <c r="D86" i="104"/>
  <c r="F86" i="104" s="1"/>
  <c r="F85" i="104"/>
  <c r="D85" i="104"/>
  <c r="D84" i="104"/>
  <c r="F84" i="104" s="1"/>
  <c r="F83" i="104"/>
  <c r="F82" i="104"/>
  <c r="G81" i="104"/>
  <c r="D80" i="104"/>
  <c r="F80" i="104" s="1"/>
  <c r="D79" i="104"/>
  <c r="F79" i="104" s="1"/>
  <c r="D78" i="104"/>
  <c r="D77" i="104"/>
  <c r="D76" i="104"/>
  <c r="D75" i="104"/>
  <c r="F74" i="104"/>
  <c r="D73" i="104"/>
  <c r="F73" i="104" s="1"/>
  <c r="F72" i="104"/>
  <c r="D71" i="104"/>
  <c r="F71" i="104" s="1"/>
  <c r="F70" i="104"/>
  <c r="D69" i="104"/>
  <c r="F69" i="104" s="1"/>
  <c r="F68" i="104"/>
  <c r="D67" i="104"/>
  <c r="F67" i="104" s="1"/>
  <c r="D66" i="104"/>
  <c r="F66" i="104" s="1"/>
  <c r="F65" i="104"/>
  <c r="D64" i="104"/>
  <c r="F64" i="104" s="1"/>
  <c r="F63" i="104"/>
  <c r="D62" i="104"/>
  <c r="F62" i="104" s="1"/>
  <c r="F61" i="104"/>
  <c r="D61" i="104"/>
  <c r="D60" i="104"/>
  <c r="D59" i="104"/>
  <c r="D58" i="104"/>
  <c r="D57" i="104"/>
  <c r="F57" i="104" s="1"/>
  <c r="F56" i="104"/>
  <c r="D54" i="104"/>
  <c r="F54" i="104" s="1"/>
  <c r="F53" i="104"/>
  <c r="F52" i="104"/>
  <c r="D51" i="104"/>
  <c r="F51" i="104" s="1"/>
  <c r="D50" i="104"/>
  <c r="F50" i="104" s="1"/>
  <c r="G49" i="104"/>
  <c r="D48" i="104"/>
  <c r="F48" i="104" s="1"/>
  <c r="F47" i="104"/>
  <c r="D46" i="104"/>
  <c r="F46" i="104" s="1"/>
  <c r="D45" i="104"/>
  <c r="F45" i="104" s="1"/>
  <c r="D44" i="104"/>
  <c r="F44" i="104" s="1"/>
  <c r="D43" i="104"/>
  <c r="F43" i="104" s="1"/>
  <c r="D42" i="104"/>
  <c r="F42" i="104" s="1"/>
  <c r="D41" i="104"/>
  <c r="F41" i="104" s="1"/>
  <c r="D40" i="104"/>
  <c r="F40" i="104" s="1"/>
  <c r="F39" i="104"/>
  <c r="D38" i="104"/>
  <c r="F38" i="104" s="1"/>
  <c r="G37" i="104"/>
  <c r="D36" i="104"/>
  <c r="F36" i="104" s="1"/>
  <c r="G35" i="104"/>
  <c r="G34" i="104"/>
  <c r="G23" i="104" s="1"/>
  <c r="D33" i="104"/>
  <c r="F33" i="104" s="1"/>
  <c r="D32" i="104"/>
  <c r="F32" i="104" s="1"/>
  <c r="D29" i="104"/>
  <c r="F29" i="104" s="1"/>
  <c r="D28" i="104"/>
  <c r="F28" i="104" s="1"/>
  <c r="D27" i="104"/>
  <c r="F27" i="104" s="1"/>
  <c r="B21" i="104"/>
  <c r="B20" i="104"/>
  <c r="B19" i="104"/>
  <c r="B18" i="104"/>
  <c r="B17" i="104"/>
  <c r="B16" i="104"/>
  <c r="J18" i="104" s="1"/>
  <c r="G9" i="104"/>
  <c r="H9" i="104" s="1"/>
  <c r="G8" i="104"/>
  <c r="H8" i="104" s="1"/>
  <c r="G7" i="104"/>
  <c r="H7" i="104" s="1"/>
  <c r="G6" i="104"/>
  <c r="H6" i="104" s="1"/>
  <c r="G5" i="104"/>
  <c r="H5" i="104" s="1"/>
  <c r="G4" i="104"/>
  <c r="H4" i="104" s="1"/>
  <c r="G3" i="104"/>
  <c r="H3" i="104" s="1"/>
  <c r="G2" i="104"/>
  <c r="H2" i="104" s="1"/>
  <c r="J17" i="104" l="1"/>
  <c r="J22" i="105"/>
  <c r="D173" i="105"/>
  <c r="F173" i="105" s="1"/>
  <c r="D172" i="105"/>
  <c r="F172" i="105" s="1"/>
  <c r="D180" i="105" s="1"/>
  <c r="F180" i="105" s="1"/>
  <c r="J17" i="105" s="1"/>
  <c r="F75" i="104"/>
  <c r="F59" i="104"/>
  <c r="F102" i="104"/>
  <c r="J21" i="104"/>
  <c r="B15" i="104"/>
  <c r="J16" i="104" s="1"/>
  <c r="D169" i="104"/>
  <c r="F169" i="104" s="1"/>
  <c r="D171" i="104"/>
  <c r="F171" i="104" s="1"/>
  <c r="D204" i="104"/>
  <c r="F204" i="104" s="1"/>
  <c r="D206" i="104"/>
  <c r="F206" i="104" s="1"/>
  <c r="D208" i="104"/>
  <c r="F208" i="104" s="1"/>
  <c r="D168" i="104"/>
  <c r="F168" i="104" s="1"/>
  <c r="D170" i="104"/>
  <c r="F170" i="104" s="1"/>
  <c r="D205" i="104"/>
  <c r="F205" i="104" s="1"/>
  <c r="F118" i="103"/>
  <c r="D118" i="103"/>
  <c r="F119" i="102"/>
  <c r="D119" i="102"/>
  <c r="F118" i="101"/>
  <c r="D118" i="101"/>
  <c r="D118" i="100"/>
  <c r="F118" i="100" s="1"/>
  <c r="D118" i="99"/>
  <c r="F118" i="99" s="1"/>
  <c r="D119" i="98"/>
  <c r="F119" i="98" s="1"/>
  <c r="D118" i="97"/>
  <c r="F118" i="97" s="1"/>
  <c r="D119" i="96"/>
  <c r="F119" i="96" s="1"/>
  <c r="F118" i="95"/>
  <c r="D118" i="95"/>
  <c r="D119" i="94"/>
  <c r="F119" i="94" s="1"/>
  <c r="F119" i="93"/>
  <c r="D119" i="93"/>
  <c r="D118" i="92"/>
  <c r="F118" i="92" s="1"/>
  <c r="D118" i="91"/>
  <c r="F118" i="91" s="1"/>
  <c r="D118" i="90"/>
  <c r="F118" i="90" s="1"/>
  <c r="D118" i="89"/>
  <c r="F118" i="89" s="1"/>
  <c r="D119" i="88"/>
  <c r="F119" i="88" s="1"/>
  <c r="D118" i="51"/>
  <c r="F118" i="51" s="1"/>
  <c r="F118" i="86"/>
  <c r="D118" i="86"/>
  <c r="D118" i="84"/>
  <c r="F118" i="84" s="1"/>
  <c r="D118" i="83"/>
  <c r="F118" i="83" s="1"/>
  <c r="D118" i="82"/>
  <c r="F118" i="82" s="1"/>
  <c r="D119" i="87"/>
  <c r="F119" i="87" s="1"/>
  <c r="D43" i="103"/>
  <c r="D43" i="101"/>
  <c r="D43" i="100"/>
  <c r="D43" i="99"/>
  <c r="D43" i="97"/>
  <c r="D43" i="92"/>
  <c r="D43" i="91"/>
  <c r="D43" i="90"/>
  <c r="D43" i="89"/>
  <c r="D43" i="51"/>
  <c r="D43" i="86"/>
  <c r="D43" i="85"/>
  <c r="D43" i="84"/>
  <c r="D43" i="83"/>
  <c r="D43" i="82"/>
  <c r="D43" i="87"/>
  <c r="D43" i="98"/>
  <c r="D43" i="96"/>
  <c r="D43" i="94"/>
  <c r="D43" i="93"/>
  <c r="D43" i="88"/>
  <c r="F53" i="102"/>
  <c r="F53" i="98"/>
  <c r="F53" i="96"/>
  <c r="F53" i="94"/>
  <c r="F53" i="93"/>
  <c r="F52" i="87"/>
  <c r="D132" i="87"/>
  <c r="F132" i="87" s="1"/>
  <c r="F131" i="87"/>
  <c r="D131" i="82"/>
  <c r="F131" i="82" s="1"/>
  <c r="F130" i="82"/>
  <c r="D131" i="83"/>
  <c r="F131" i="83" s="1"/>
  <c r="F130" i="83"/>
  <c r="D131" i="84"/>
  <c r="F131" i="84" s="1"/>
  <c r="F130" i="84"/>
  <c r="D131" i="85"/>
  <c r="F131" i="85" s="1"/>
  <c r="F130" i="85"/>
  <c r="D131" i="86"/>
  <c r="F131" i="86" s="1"/>
  <c r="F130" i="86"/>
  <c r="D131" i="51"/>
  <c r="F131" i="51" s="1"/>
  <c r="F130" i="51"/>
  <c r="D132" i="88"/>
  <c r="F132" i="88" s="1"/>
  <c r="F131" i="88"/>
  <c r="D131" i="89"/>
  <c r="F131" i="89" s="1"/>
  <c r="F130" i="89"/>
  <c r="D131" i="90"/>
  <c r="F131" i="90" s="1"/>
  <c r="F130" i="90"/>
  <c r="D131" i="91"/>
  <c r="F131" i="91" s="1"/>
  <c r="F130" i="91"/>
  <c r="D131" i="92"/>
  <c r="F131" i="92" s="1"/>
  <c r="F130" i="92"/>
  <c r="D132" i="93"/>
  <c r="F132" i="93" s="1"/>
  <c r="F131" i="93"/>
  <c r="D132" i="94"/>
  <c r="F132" i="94" s="1"/>
  <c r="F131" i="94"/>
  <c r="D131" i="95"/>
  <c r="F131" i="95" s="1"/>
  <c r="F130" i="95"/>
  <c r="D132" i="96"/>
  <c r="F132" i="96" s="1"/>
  <c r="F131" i="96"/>
  <c r="D131" i="97"/>
  <c r="F131" i="97" s="1"/>
  <c r="F130" i="97"/>
  <c r="D132" i="98"/>
  <c r="F132" i="98" s="1"/>
  <c r="F131" i="98"/>
  <c r="F131" i="99"/>
  <c r="D131" i="99"/>
  <c r="F130" i="99"/>
  <c r="D131" i="100"/>
  <c r="F131" i="100" s="1"/>
  <c r="F130" i="100"/>
  <c r="D131" i="101"/>
  <c r="F131" i="101" s="1"/>
  <c r="F130" i="101"/>
  <c r="F129" i="101"/>
  <c r="F104" i="81"/>
  <c r="D131" i="103"/>
  <c r="F131" i="103" s="1"/>
  <c r="F130" i="103"/>
  <c r="F129" i="103"/>
  <c r="D132" i="102"/>
  <c r="F131" i="102"/>
  <c r="D29" i="103"/>
  <c r="D28" i="103"/>
  <c r="D29" i="102"/>
  <c r="D28" i="102"/>
  <c r="D29" i="101"/>
  <c r="D28" i="101"/>
  <c r="D29" i="100"/>
  <c r="D28" i="100"/>
  <c r="D29" i="99"/>
  <c r="D28" i="99"/>
  <c r="F28" i="99" s="1"/>
  <c r="D29" i="98"/>
  <c r="D28" i="98"/>
  <c r="D29" i="97"/>
  <c r="F29" i="97" s="1"/>
  <c r="D28" i="97"/>
  <c r="D29" i="96"/>
  <c r="D28" i="96"/>
  <c r="D29" i="95"/>
  <c r="D28" i="95"/>
  <c r="D29" i="94"/>
  <c r="F29" i="94" s="1"/>
  <c r="D28" i="94"/>
  <c r="D29" i="93"/>
  <c r="D28" i="93"/>
  <c r="D29" i="92"/>
  <c r="D28" i="92"/>
  <c r="D29" i="91"/>
  <c r="D28" i="91"/>
  <c r="D29" i="90"/>
  <c r="D28" i="90"/>
  <c r="D29" i="89"/>
  <c r="D28" i="89"/>
  <c r="D29" i="88"/>
  <c r="D28" i="88"/>
  <c r="D29" i="51"/>
  <c r="D28" i="51"/>
  <c r="D29" i="86"/>
  <c r="D28" i="86"/>
  <c r="D29" i="85"/>
  <c r="D28" i="85"/>
  <c r="D29" i="84"/>
  <c r="D28" i="84"/>
  <c r="D29" i="83"/>
  <c r="D28" i="83"/>
  <c r="D29" i="82"/>
  <c r="D28" i="82"/>
  <c r="D29" i="87"/>
  <c r="D28" i="87"/>
  <c r="D137" i="103"/>
  <c r="D136" i="103"/>
  <c r="D135" i="103"/>
  <c r="D134" i="103"/>
  <c r="D138" i="102"/>
  <c r="D137" i="102"/>
  <c r="D136" i="102"/>
  <c r="D135" i="102"/>
  <c r="D137" i="101"/>
  <c r="D136" i="101"/>
  <c r="D135" i="101"/>
  <c r="D134" i="101"/>
  <c r="D137" i="100"/>
  <c r="D136" i="100"/>
  <c r="D135" i="100"/>
  <c r="D134" i="100"/>
  <c r="D137" i="99"/>
  <c r="D136" i="99"/>
  <c r="D135" i="99"/>
  <c r="D134" i="99"/>
  <c r="D138" i="98"/>
  <c r="D137" i="98"/>
  <c r="D136" i="98"/>
  <c r="D135" i="98"/>
  <c r="D137" i="97"/>
  <c r="D136" i="97"/>
  <c r="D135" i="97"/>
  <c r="D134" i="97"/>
  <c r="D138" i="96"/>
  <c r="D137" i="96"/>
  <c r="D136" i="96"/>
  <c r="D135" i="96"/>
  <c r="D137" i="95"/>
  <c r="D136" i="95"/>
  <c r="D135" i="95"/>
  <c r="F134" i="95" s="1"/>
  <c r="D134" i="95"/>
  <c r="D138" i="94"/>
  <c r="D137" i="94"/>
  <c r="D136" i="94"/>
  <c r="D135" i="94"/>
  <c r="D138" i="93"/>
  <c r="D137" i="93"/>
  <c r="D136" i="93"/>
  <c r="D135" i="93"/>
  <c r="D137" i="92"/>
  <c r="D136" i="92"/>
  <c r="D135" i="92"/>
  <c r="D134" i="92"/>
  <c r="D137" i="91"/>
  <c r="D136" i="91"/>
  <c r="D135" i="91"/>
  <c r="D134" i="91"/>
  <c r="D137" i="90"/>
  <c r="D136" i="90"/>
  <c r="D135" i="90"/>
  <c r="D134" i="90"/>
  <c r="D137" i="89"/>
  <c r="D136" i="89"/>
  <c r="D135" i="89"/>
  <c r="D134" i="89"/>
  <c r="D138" i="88"/>
  <c r="D137" i="88"/>
  <c r="D136" i="88"/>
  <c r="D135" i="88"/>
  <c r="D137" i="51"/>
  <c r="D136" i="51"/>
  <c r="D135" i="51"/>
  <c r="D134" i="51"/>
  <c r="D137" i="86"/>
  <c r="D136" i="86"/>
  <c r="D135" i="86"/>
  <c r="D134" i="86"/>
  <c r="D137" i="85"/>
  <c r="D136" i="85"/>
  <c r="D135" i="85"/>
  <c r="D134" i="85"/>
  <c r="D137" i="84"/>
  <c r="D136" i="84"/>
  <c r="D135" i="84"/>
  <c r="D134" i="84"/>
  <c r="D137" i="83"/>
  <c r="D136" i="83"/>
  <c r="D135" i="83"/>
  <c r="D134" i="83"/>
  <c r="D137" i="82"/>
  <c r="D136" i="82"/>
  <c r="D135" i="82"/>
  <c r="D134" i="82"/>
  <c r="D138" i="87"/>
  <c r="D137" i="87"/>
  <c r="D136" i="87"/>
  <c r="D135" i="87"/>
  <c r="G9" i="103"/>
  <c r="H9" i="103" s="1"/>
  <c r="G8" i="103"/>
  <c r="H8" i="103" s="1"/>
  <c r="G7" i="103"/>
  <c r="H7" i="103" s="1"/>
  <c r="G6" i="103"/>
  <c r="H6" i="103" s="1"/>
  <c r="G5" i="103"/>
  <c r="H5" i="103" s="1"/>
  <c r="G4" i="103"/>
  <c r="H4" i="103" s="1"/>
  <c r="G3" i="103"/>
  <c r="H3" i="103" s="1"/>
  <c r="G2" i="103"/>
  <c r="H2" i="103" s="1"/>
  <c r="F47" i="102"/>
  <c r="G9" i="102"/>
  <c r="H9" i="102" s="1"/>
  <c r="G8" i="102"/>
  <c r="H8" i="102" s="1"/>
  <c r="G7" i="102"/>
  <c r="H7" i="102" s="1"/>
  <c r="G6" i="102"/>
  <c r="H6" i="102" s="1"/>
  <c r="G5" i="102"/>
  <c r="H5" i="102" s="1"/>
  <c r="G4" i="102"/>
  <c r="H4" i="102" s="1"/>
  <c r="G3" i="102"/>
  <c r="H3" i="102" s="1"/>
  <c r="G2" i="102"/>
  <c r="H2" i="102" s="1"/>
  <c r="D215" i="103"/>
  <c r="F215" i="103" s="1"/>
  <c r="D214" i="103"/>
  <c r="F214" i="103" s="1"/>
  <c r="D213" i="103"/>
  <c r="F213" i="103" s="1"/>
  <c r="D212" i="103"/>
  <c r="F212" i="103" s="1"/>
  <c r="D211" i="103"/>
  <c r="F211" i="103" s="1"/>
  <c r="D210" i="103"/>
  <c r="F210" i="103" s="1"/>
  <c r="D209" i="103"/>
  <c r="F209" i="103" s="1"/>
  <c r="D202" i="103"/>
  <c r="D207" i="103" s="1"/>
  <c r="F207" i="103" s="1"/>
  <c r="D198" i="103"/>
  <c r="F198" i="103" s="1"/>
  <c r="D197" i="103"/>
  <c r="F197" i="103" s="1"/>
  <c r="D196" i="103"/>
  <c r="F196" i="103" s="1"/>
  <c r="D195" i="103"/>
  <c r="F195" i="103" s="1"/>
  <c r="D194" i="103"/>
  <c r="F194" i="103" s="1"/>
  <c r="D193" i="103"/>
  <c r="F193" i="103" s="1"/>
  <c r="D186" i="103"/>
  <c r="D191" i="103" s="1"/>
  <c r="F191" i="103" s="1"/>
  <c r="D182" i="103"/>
  <c r="F182" i="103" s="1"/>
  <c r="D181" i="103"/>
  <c r="F181" i="103" s="1"/>
  <c r="D179" i="103"/>
  <c r="F179" i="103" s="1"/>
  <c r="D178" i="103"/>
  <c r="F178" i="103" s="1"/>
  <c r="D177" i="103"/>
  <c r="F177" i="103" s="1"/>
  <c r="D176" i="103"/>
  <c r="F176" i="103" s="1"/>
  <c r="D175" i="103"/>
  <c r="F175" i="103" s="1"/>
  <c r="D166" i="103"/>
  <c r="D170" i="103" s="1"/>
  <c r="F170" i="103" s="1"/>
  <c r="D163" i="103"/>
  <c r="F163" i="103" s="1"/>
  <c r="F162" i="103"/>
  <c r="D160" i="103"/>
  <c r="F160" i="103" s="1"/>
  <c r="F159" i="103"/>
  <c r="D157" i="103"/>
  <c r="F157" i="103" s="1"/>
  <c r="D155" i="103"/>
  <c r="F155" i="103" s="1"/>
  <c r="D154" i="103"/>
  <c r="F154" i="103" s="1"/>
  <c r="D153" i="103"/>
  <c r="F153" i="103" s="1"/>
  <c r="D152" i="103"/>
  <c r="F152" i="103" s="1"/>
  <c r="D151" i="103"/>
  <c r="F151" i="103" s="1"/>
  <c r="D150" i="103"/>
  <c r="F150" i="103" s="1"/>
  <c r="D149" i="103"/>
  <c r="F149" i="103" s="1"/>
  <c r="F145" i="103"/>
  <c r="F144" i="103"/>
  <c r="D143" i="103"/>
  <c r="F143" i="103" s="1"/>
  <c r="D142" i="103"/>
  <c r="F142" i="103" s="1"/>
  <c r="D141" i="103"/>
  <c r="F141" i="103" s="1"/>
  <c r="F140" i="103"/>
  <c r="F139" i="103"/>
  <c r="D138" i="103"/>
  <c r="F138" i="103" s="1"/>
  <c r="D133" i="103"/>
  <c r="F133" i="103" s="1"/>
  <c r="D132" i="103"/>
  <c r="F132" i="103" s="1"/>
  <c r="D128" i="103"/>
  <c r="F128" i="103" s="1"/>
  <c r="F127" i="103"/>
  <c r="D126" i="103"/>
  <c r="F126" i="103" s="1"/>
  <c r="D125" i="103"/>
  <c r="F125" i="103" s="1"/>
  <c r="D124" i="103"/>
  <c r="F124" i="103" s="1"/>
  <c r="D123" i="103"/>
  <c r="F123" i="103" s="1"/>
  <c r="D122" i="103"/>
  <c r="F122" i="103" s="1"/>
  <c r="D121" i="103"/>
  <c r="F121" i="103" s="1"/>
  <c r="G120" i="103"/>
  <c r="D119" i="103"/>
  <c r="F119" i="103" s="1"/>
  <c r="D117" i="103"/>
  <c r="F117" i="103" s="1"/>
  <c r="D116" i="103"/>
  <c r="F116" i="103" s="1"/>
  <c r="F112" i="103"/>
  <c r="F108" i="103"/>
  <c r="D107" i="103"/>
  <c r="F107" i="103" s="1"/>
  <c r="F106" i="103"/>
  <c r="F105" i="103"/>
  <c r="D104" i="103"/>
  <c r="F104" i="103" s="1"/>
  <c r="D103" i="103"/>
  <c r="F103" i="103" s="1"/>
  <c r="D102" i="103"/>
  <c r="D101" i="103"/>
  <c r="D100" i="103"/>
  <c r="F100" i="103" s="1"/>
  <c r="F99" i="103"/>
  <c r="D98" i="103"/>
  <c r="F98" i="103" s="1"/>
  <c r="D97" i="103"/>
  <c r="F97" i="103" s="1"/>
  <c r="D96" i="103"/>
  <c r="D94" i="103"/>
  <c r="D93" i="103"/>
  <c r="D92" i="103"/>
  <c r="F92" i="103" s="1"/>
  <c r="F91" i="103"/>
  <c r="D90" i="103"/>
  <c r="F90" i="103" s="1"/>
  <c r="F89" i="103"/>
  <c r="F88" i="103"/>
  <c r="D87" i="103"/>
  <c r="F87" i="103" s="1"/>
  <c r="D86" i="103"/>
  <c r="F86" i="103" s="1"/>
  <c r="D85" i="103"/>
  <c r="F85" i="103" s="1"/>
  <c r="D84" i="103"/>
  <c r="F84" i="103" s="1"/>
  <c r="D83" i="103"/>
  <c r="F83" i="103" s="1"/>
  <c r="F82" i="103"/>
  <c r="F81" i="103"/>
  <c r="G80" i="103"/>
  <c r="D79" i="103"/>
  <c r="F79" i="103" s="1"/>
  <c r="F78" i="103"/>
  <c r="D78" i="103"/>
  <c r="D77" i="103"/>
  <c r="D76" i="103"/>
  <c r="D75" i="103"/>
  <c r="D74" i="103"/>
  <c r="F73" i="103"/>
  <c r="D72" i="103"/>
  <c r="F72" i="103" s="1"/>
  <c r="F71" i="103"/>
  <c r="D70" i="103"/>
  <c r="F70" i="103" s="1"/>
  <c r="F69" i="103"/>
  <c r="D68" i="103"/>
  <c r="F68" i="103" s="1"/>
  <c r="F67" i="103"/>
  <c r="D66" i="103"/>
  <c r="F66" i="103" s="1"/>
  <c r="D65" i="103"/>
  <c r="F65" i="103" s="1"/>
  <c r="F64" i="103"/>
  <c r="D63" i="103"/>
  <c r="F63" i="103" s="1"/>
  <c r="F62" i="103"/>
  <c r="D61" i="103"/>
  <c r="F61" i="103" s="1"/>
  <c r="D60" i="103"/>
  <c r="F60" i="103" s="1"/>
  <c r="D59" i="103"/>
  <c r="D58" i="103"/>
  <c r="D57" i="103"/>
  <c r="D56" i="103"/>
  <c r="F55" i="103"/>
  <c r="D53" i="103"/>
  <c r="F53" i="103" s="1"/>
  <c r="F52" i="103"/>
  <c r="D51" i="103"/>
  <c r="F51" i="103" s="1"/>
  <c r="D50" i="103"/>
  <c r="F50" i="103" s="1"/>
  <c r="G49" i="103"/>
  <c r="D48" i="103"/>
  <c r="F48" i="103" s="1"/>
  <c r="F47" i="103"/>
  <c r="D46" i="103"/>
  <c r="F46" i="103" s="1"/>
  <c r="D45" i="103"/>
  <c r="F45" i="103" s="1"/>
  <c r="D44" i="103"/>
  <c r="F44" i="103" s="1"/>
  <c r="F43" i="103"/>
  <c r="D42" i="103"/>
  <c r="F42" i="103" s="1"/>
  <c r="D41" i="103"/>
  <c r="F41" i="103" s="1"/>
  <c r="D40" i="103"/>
  <c r="F40" i="103" s="1"/>
  <c r="F39" i="103"/>
  <c r="D38" i="103"/>
  <c r="F38" i="103" s="1"/>
  <c r="G37" i="103"/>
  <c r="D36" i="103"/>
  <c r="F36" i="103" s="1"/>
  <c r="G35" i="103"/>
  <c r="G23" i="103" s="1"/>
  <c r="G34" i="103"/>
  <c r="D33" i="103"/>
  <c r="F33" i="103" s="1"/>
  <c r="D32" i="103"/>
  <c r="F32" i="103" s="1"/>
  <c r="F29" i="103"/>
  <c r="F28" i="103"/>
  <c r="D27" i="103"/>
  <c r="F27" i="103" s="1"/>
  <c r="B21" i="103"/>
  <c r="B20" i="103"/>
  <c r="B19" i="103"/>
  <c r="B18" i="103"/>
  <c r="B17" i="103"/>
  <c r="B16" i="103"/>
  <c r="B15" i="103"/>
  <c r="J16" i="103" s="1"/>
  <c r="D151" i="101"/>
  <c r="F151" i="101" s="1"/>
  <c r="F91" i="101"/>
  <c r="F55" i="101"/>
  <c r="G9" i="101"/>
  <c r="H9" i="101" s="1"/>
  <c r="G8" i="101"/>
  <c r="H8" i="101" s="1"/>
  <c r="G7" i="101"/>
  <c r="H7" i="101" s="1"/>
  <c r="G6" i="101"/>
  <c r="H6" i="101" s="1"/>
  <c r="G5" i="101"/>
  <c r="H5" i="101" s="1"/>
  <c r="G4" i="101"/>
  <c r="H4" i="101" s="1"/>
  <c r="G3" i="101"/>
  <c r="H3" i="101" s="1"/>
  <c r="G2" i="101"/>
  <c r="H2" i="101" s="1"/>
  <c r="D216" i="102"/>
  <c r="F216" i="102" s="1"/>
  <c r="D215" i="102"/>
  <c r="F215" i="102" s="1"/>
  <c r="D214" i="102"/>
  <c r="F214" i="102" s="1"/>
  <c r="D213" i="102"/>
  <c r="F213" i="102" s="1"/>
  <c r="D212" i="102"/>
  <c r="F212" i="102" s="1"/>
  <c r="D211" i="102"/>
  <c r="F211" i="102" s="1"/>
  <c r="D210" i="102"/>
  <c r="F210" i="102" s="1"/>
  <c r="D203" i="102"/>
  <c r="D207" i="102" s="1"/>
  <c r="F207" i="102" s="1"/>
  <c r="D199" i="102"/>
  <c r="F199" i="102" s="1"/>
  <c r="D198" i="102"/>
  <c r="F198" i="102" s="1"/>
  <c r="D197" i="102"/>
  <c r="F197" i="102" s="1"/>
  <c r="D196" i="102"/>
  <c r="F196" i="102" s="1"/>
  <c r="D195" i="102"/>
  <c r="F195" i="102" s="1"/>
  <c r="D194" i="102"/>
  <c r="F194" i="102" s="1"/>
  <c r="D187" i="102"/>
  <c r="D192" i="102" s="1"/>
  <c r="F192" i="102" s="1"/>
  <c r="D183" i="102"/>
  <c r="F183" i="102" s="1"/>
  <c r="D182" i="102"/>
  <c r="F182" i="102" s="1"/>
  <c r="D180" i="102"/>
  <c r="F180" i="102" s="1"/>
  <c r="D179" i="102"/>
  <c r="F179" i="102" s="1"/>
  <c r="D178" i="102"/>
  <c r="F178" i="102" s="1"/>
  <c r="D177" i="102"/>
  <c r="F177" i="102" s="1"/>
  <c r="D176" i="102"/>
  <c r="F176" i="102" s="1"/>
  <c r="D167" i="102"/>
  <c r="D171" i="102" s="1"/>
  <c r="F171" i="102" s="1"/>
  <c r="D164" i="102"/>
  <c r="F164" i="102" s="1"/>
  <c r="F163" i="102"/>
  <c r="D161" i="102"/>
  <c r="F161" i="102" s="1"/>
  <c r="F160" i="102"/>
  <c r="D158" i="102"/>
  <c r="F158" i="102" s="1"/>
  <c r="D156" i="102"/>
  <c r="F156" i="102" s="1"/>
  <c r="D155" i="102"/>
  <c r="F155" i="102" s="1"/>
  <c r="D154" i="102"/>
  <c r="F154" i="102" s="1"/>
  <c r="D153" i="102"/>
  <c r="F153" i="102" s="1"/>
  <c r="D152" i="102"/>
  <c r="F152" i="102" s="1"/>
  <c r="D151" i="102"/>
  <c r="F151" i="102" s="1"/>
  <c r="D150" i="102"/>
  <c r="F150" i="102" s="1"/>
  <c r="F146" i="102"/>
  <c r="F145" i="102"/>
  <c r="D144" i="102"/>
  <c r="F144" i="102" s="1"/>
  <c r="D143" i="102"/>
  <c r="F143" i="102" s="1"/>
  <c r="D142" i="102"/>
  <c r="F142" i="102" s="1"/>
  <c r="F141" i="102"/>
  <c r="F140" i="102"/>
  <c r="D139" i="102"/>
  <c r="F139" i="102" s="1"/>
  <c r="D134" i="102"/>
  <c r="F134" i="102" s="1"/>
  <c r="D133" i="102"/>
  <c r="F133" i="102" s="1"/>
  <c r="F132" i="102"/>
  <c r="F130" i="102"/>
  <c r="D129" i="102"/>
  <c r="F129" i="102" s="1"/>
  <c r="F128" i="102"/>
  <c r="D127" i="102"/>
  <c r="F127" i="102" s="1"/>
  <c r="D126" i="102"/>
  <c r="F126" i="102" s="1"/>
  <c r="D125" i="102"/>
  <c r="F125" i="102" s="1"/>
  <c r="D124" i="102"/>
  <c r="F124" i="102" s="1"/>
  <c r="D123" i="102"/>
  <c r="F123" i="102" s="1"/>
  <c r="D122" i="102"/>
  <c r="F122" i="102" s="1"/>
  <c r="G121" i="102"/>
  <c r="D120" i="102"/>
  <c r="F120" i="102" s="1"/>
  <c r="D118" i="102"/>
  <c r="F118" i="102" s="1"/>
  <c r="D117" i="102"/>
  <c r="F117" i="102" s="1"/>
  <c r="F113" i="102"/>
  <c r="F109" i="102"/>
  <c r="D108" i="102"/>
  <c r="F108" i="102" s="1"/>
  <c r="F107" i="102"/>
  <c r="F106" i="102"/>
  <c r="D105" i="102"/>
  <c r="F105" i="102" s="1"/>
  <c r="D104" i="102"/>
  <c r="F104" i="102" s="1"/>
  <c r="D103" i="102"/>
  <c r="D102" i="102"/>
  <c r="D101" i="102"/>
  <c r="F101" i="102" s="1"/>
  <c r="F100" i="102"/>
  <c r="D99" i="102"/>
  <c r="F99" i="102" s="1"/>
  <c r="D98" i="102"/>
  <c r="F98" i="102" s="1"/>
  <c r="D97" i="102"/>
  <c r="D95" i="102"/>
  <c r="D94" i="102"/>
  <c r="D93" i="102"/>
  <c r="F93" i="102" s="1"/>
  <c r="F92" i="102"/>
  <c r="D91" i="102"/>
  <c r="F91" i="102" s="1"/>
  <c r="F90" i="102"/>
  <c r="F89" i="102"/>
  <c r="D88" i="102"/>
  <c r="F88" i="102" s="1"/>
  <c r="D87" i="102"/>
  <c r="F87" i="102" s="1"/>
  <c r="D86" i="102"/>
  <c r="F86" i="102" s="1"/>
  <c r="D85" i="102"/>
  <c r="F85" i="102" s="1"/>
  <c r="D84" i="102"/>
  <c r="F84" i="102" s="1"/>
  <c r="F83" i="102"/>
  <c r="F82" i="102"/>
  <c r="G81" i="102"/>
  <c r="D80" i="102"/>
  <c r="F80" i="102" s="1"/>
  <c r="D79" i="102"/>
  <c r="F79" i="102" s="1"/>
  <c r="D78" i="102"/>
  <c r="D77" i="102"/>
  <c r="D76" i="102"/>
  <c r="D75" i="102"/>
  <c r="F74" i="102"/>
  <c r="D73" i="102"/>
  <c r="F73" i="102" s="1"/>
  <c r="F72" i="102"/>
  <c r="D71" i="102"/>
  <c r="F71" i="102" s="1"/>
  <c r="F70" i="102"/>
  <c r="D69" i="102"/>
  <c r="F69" i="102" s="1"/>
  <c r="F68" i="102"/>
  <c r="D67" i="102"/>
  <c r="F67" i="102" s="1"/>
  <c r="D66" i="102"/>
  <c r="F66" i="102" s="1"/>
  <c r="F65" i="102"/>
  <c r="D64" i="102"/>
  <c r="F64" i="102" s="1"/>
  <c r="F63" i="102"/>
  <c r="D62" i="102"/>
  <c r="F62" i="102" s="1"/>
  <c r="D61" i="102"/>
  <c r="F61" i="102" s="1"/>
  <c r="D60" i="102"/>
  <c r="D59" i="102"/>
  <c r="F59" i="102" s="1"/>
  <c r="D58" i="102"/>
  <c r="D57" i="102"/>
  <c r="F56" i="102"/>
  <c r="D54" i="102"/>
  <c r="F54" i="102" s="1"/>
  <c r="F52" i="102"/>
  <c r="D51" i="102"/>
  <c r="F51" i="102" s="1"/>
  <c r="D50" i="102"/>
  <c r="F50" i="102" s="1"/>
  <c r="G49" i="102"/>
  <c r="D48" i="102"/>
  <c r="F48" i="102" s="1"/>
  <c r="D46" i="102"/>
  <c r="F46" i="102" s="1"/>
  <c r="D45" i="102"/>
  <c r="F45" i="102" s="1"/>
  <c r="D44" i="102"/>
  <c r="F44" i="102" s="1"/>
  <c r="F43" i="102"/>
  <c r="D42" i="102"/>
  <c r="F42" i="102" s="1"/>
  <c r="D41" i="102"/>
  <c r="F41" i="102" s="1"/>
  <c r="D40" i="102"/>
  <c r="F40" i="102" s="1"/>
  <c r="F39" i="102"/>
  <c r="D38" i="102"/>
  <c r="F38" i="102" s="1"/>
  <c r="G37" i="102"/>
  <c r="D36" i="102"/>
  <c r="F36" i="102" s="1"/>
  <c r="G35" i="102"/>
  <c r="G34" i="102"/>
  <c r="D33" i="102"/>
  <c r="F33" i="102" s="1"/>
  <c r="D32" i="102"/>
  <c r="F32" i="102" s="1"/>
  <c r="F29" i="102"/>
  <c r="F28" i="102"/>
  <c r="D27" i="102"/>
  <c r="F27" i="102" s="1"/>
  <c r="G23" i="102"/>
  <c r="B21" i="102"/>
  <c r="B20" i="102"/>
  <c r="B19" i="102"/>
  <c r="B18" i="102"/>
  <c r="B17" i="102"/>
  <c r="B16" i="102"/>
  <c r="F129" i="100"/>
  <c r="G9" i="100"/>
  <c r="H9" i="100" s="1"/>
  <c r="G8" i="100"/>
  <c r="H8" i="100" s="1"/>
  <c r="G7" i="100"/>
  <c r="H7" i="100" s="1"/>
  <c r="G6" i="100"/>
  <c r="H6" i="100" s="1"/>
  <c r="G5" i="100"/>
  <c r="H5" i="100" s="1"/>
  <c r="G4" i="100"/>
  <c r="H4" i="100" s="1"/>
  <c r="G3" i="100"/>
  <c r="H3" i="100" s="1"/>
  <c r="G2" i="100"/>
  <c r="H2" i="100" s="1"/>
  <c r="D215" i="101"/>
  <c r="F215" i="101" s="1"/>
  <c r="D214" i="101"/>
  <c r="F214" i="101" s="1"/>
  <c r="D213" i="101"/>
  <c r="F213" i="101" s="1"/>
  <c r="D212" i="101"/>
  <c r="F212" i="101" s="1"/>
  <c r="D211" i="101"/>
  <c r="F211" i="101" s="1"/>
  <c r="D210" i="101"/>
  <c r="F210" i="101" s="1"/>
  <c r="D209" i="101"/>
  <c r="F209" i="101" s="1"/>
  <c r="D202" i="101"/>
  <c r="D207" i="101" s="1"/>
  <c r="F207" i="101" s="1"/>
  <c r="D198" i="101"/>
  <c r="F198" i="101" s="1"/>
  <c r="D197" i="101"/>
  <c r="F197" i="101" s="1"/>
  <c r="D196" i="101"/>
  <c r="F196" i="101" s="1"/>
  <c r="D195" i="101"/>
  <c r="F195" i="101" s="1"/>
  <c r="D194" i="101"/>
  <c r="F194" i="101" s="1"/>
  <c r="D193" i="101"/>
  <c r="F193" i="101" s="1"/>
  <c r="D186" i="101"/>
  <c r="D191" i="101" s="1"/>
  <c r="F191" i="101" s="1"/>
  <c r="D182" i="101"/>
  <c r="F182" i="101" s="1"/>
  <c r="D181" i="101"/>
  <c r="F181" i="101" s="1"/>
  <c r="D179" i="101"/>
  <c r="F179" i="101" s="1"/>
  <c r="D178" i="101"/>
  <c r="F178" i="101" s="1"/>
  <c r="D177" i="101"/>
  <c r="F177" i="101" s="1"/>
  <c r="D176" i="101"/>
  <c r="F176" i="101" s="1"/>
  <c r="D175" i="101"/>
  <c r="F175" i="101" s="1"/>
  <c r="D166" i="101"/>
  <c r="D171" i="101" s="1"/>
  <c r="F171" i="101" s="1"/>
  <c r="D163" i="101"/>
  <c r="F163" i="101" s="1"/>
  <c r="F162" i="101"/>
  <c r="D160" i="101"/>
  <c r="F160" i="101" s="1"/>
  <c r="F159" i="101"/>
  <c r="D157" i="101"/>
  <c r="F157" i="101" s="1"/>
  <c r="D155" i="101"/>
  <c r="F155" i="101" s="1"/>
  <c r="D154" i="101"/>
  <c r="F154" i="101" s="1"/>
  <c r="D153" i="101"/>
  <c r="F153" i="101" s="1"/>
  <c r="D152" i="101"/>
  <c r="F152" i="101" s="1"/>
  <c r="D150" i="101"/>
  <c r="F150" i="101" s="1"/>
  <c r="D149" i="101"/>
  <c r="F149" i="101" s="1"/>
  <c r="F145" i="101"/>
  <c r="F144" i="101"/>
  <c r="D143" i="101"/>
  <c r="F143" i="101" s="1"/>
  <c r="D142" i="101"/>
  <c r="F142" i="101" s="1"/>
  <c r="D141" i="101"/>
  <c r="F141" i="101" s="1"/>
  <c r="F140" i="101"/>
  <c r="F139" i="101"/>
  <c r="D138" i="101"/>
  <c r="F138" i="101" s="1"/>
  <c r="D133" i="101"/>
  <c r="F133" i="101" s="1"/>
  <c r="D132" i="101"/>
  <c r="F132" i="101" s="1"/>
  <c r="D128" i="101"/>
  <c r="F128" i="101" s="1"/>
  <c r="F127" i="101"/>
  <c r="D126" i="101"/>
  <c r="F126" i="101" s="1"/>
  <c r="D125" i="101"/>
  <c r="F125" i="101" s="1"/>
  <c r="D124" i="101"/>
  <c r="F124" i="101" s="1"/>
  <c r="D123" i="101"/>
  <c r="F123" i="101" s="1"/>
  <c r="D122" i="101"/>
  <c r="F122" i="101" s="1"/>
  <c r="D121" i="101"/>
  <c r="F121" i="101" s="1"/>
  <c r="G120" i="101"/>
  <c r="D119" i="101"/>
  <c r="F119" i="101" s="1"/>
  <c r="D117" i="101"/>
  <c r="F117" i="101" s="1"/>
  <c r="D116" i="101"/>
  <c r="F116" i="101" s="1"/>
  <c r="F112" i="101"/>
  <c r="F108" i="101"/>
  <c r="D107" i="101"/>
  <c r="F107" i="101" s="1"/>
  <c r="F106" i="101"/>
  <c r="F105" i="101"/>
  <c r="D104" i="101"/>
  <c r="F104" i="101" s="1"/>
  <c r="D103" i="101"/>
  <c r="F103" i="101" s="1"/>
  <c r="D102" i="101"/>
  <c r="D101" i="101"/>
  <c r="D100" i="101"/>
  <c r="F100" i="101" s="1"/>
  <c r="F99" i="101"/>
  <c r="D98" i="101"/>
  <c r="F98" i="101" s="1"/>
  <c r="D97" i="101"/>
  <c r="F97" i="101" s="1"/>
  <c r="D96" i="101"/>
  <c r="D94" i="101"/>
  <c r="D93" i="101"/>
  <c r="F93" i="101" s="1"/>
  <c r="D92" i="101"/>
  <c r="F92" i="101" s="1"/>
  <c r="D90" i="101"/>
  <c r="F90" i="101" s="1"/>
  <c r="F89" i="101"/>
  <c r="F88" i="101"/>
  <c r="D87" i="101"/>
  <c r="F87" i="101" s="1"/>
  <c r="D86" i="101"/>
  <c r="F86" i="101" s="1"/>
  <c r="D85" i="101"/>
  <c r="F85" i="101" s="1"/>
  <c r="D84" i="101"/>
  <c r="F84" i="101" s="1"/>
  <c r="D83" i="101"/>
  <c r="F83" i="101" s="1"/>
  <c r="F82" i="101"/>
  <c r="F81" i="101"/>
  <c r="G80" i="101"/>
  <c r="D79" i="101"/>
  <c r="F79" i="101" s="1"/>
  <c r="D78" i="101"/>
  <c r="F78" i="101" s="1"/>
  <c r="D77" i="101"/>
  <c r="D76" i="101"/>
  <c r="D75" i="101"/>
  <c r="D74" i="101"/>
  <c r="F74" i="101" s="1"/>
  <c r="F73" i="101"/>
  <c r="D72" i="101"/>
  <c r="F72" i="101" s="1"/>
  <c r="F71" i="101"/>
  <c r="D70" i="101"/>
  <c r="F70" i="101" s="1"/>
  <c r="F69" i="101"/>
  <c r="D68" i="101"/>
  <c r="F68" i="101" s="1"/>
  <c r="F67" i="101"/>
  <c r="D66" i="101"/>
  <c r="F66" i="101" s="1"/>
  <c r="D65" i="101"/>
  <c r="F65" i="101" s="1"/>
  <c r="F64" i="101"/>
  <c r="D63" i="101"/>
  <c r="F63" i="101" s="1"/>
  <c r="F62" i="101"/>
  <c r="D61" i="101"/>
  <c r="F61" i="101" s="1"/>
  <c r="D60" i="101"/>
  <c r="F60" i="101" s="1"/>
  <c r="D59" i="101"/>
  <c r="D58" i="101"/>
  <c r="D57" i="101"/>
  <c r="D56" i="101"/>
  <c r="D53" i="101"/>
  <c r="F53" i="101" s="1"/>
  <c r="F52" i="101"/>
  <c r="D51" i="101"/>
  <c r="F51" i="101" s="1"/>
  <c r="D50" i="101"/>
  <c r="F50" i="101" s="1"/>
  <c r="G49" i="101"/>
  <c r="D48" i="101"/>
  <c r="F48" i="101" s="1"/>
  <c r="F47" i="101"/>
  <c r="D46" i="101"/>
  <c r="F46" i="101" s="1"/>
  <c r="D45" i="101"/>
  <c r="F45" i="101" s="1"/>
  <c r="D44" i="101"/>
  <c r="F44" i="101" s="1"/>
  <c r="F43" i="101"/>
  <c r="D42" i="101"/>
  <c r="F42" i="101" s="1"/>
  <c r="D41" i="101"/>
  <c r="F41" i="101" s="1"/>
  <c r="D40" i="101"/>
  <c r="F40" i="101" s="1"/>
  <c r="F39" i="101"/>
  <c r="D38" i="101"/>
  <c r="F38" i="101" s="1"/>
  <c r="G37" i="101"/>
  <c r="D36" i="101"/>
  <c r="F36" i="101" s="1"/>
  <c r="G35" i="101"/>
  <c r="G34" i="101"/>
  <c r="G23" i="101" s="1"/>
  <c r="D33" i="101"/>
  <c r="F33" i="101" s="1"/>
  <c r="D32" i="101"/>
  <c r="F32" i="101" s="1"/>
  <c r="F29" i="101"/>
  <c r="F28" i="101"/>
  <c r="D27" i="101"/>
  <c r="F27" i="101" s="1"/>
  <c r="B21" i="101"/>
  <c r="B20" i="101"/>
  <c r="B19" i="101"/>
  <c r="B18" i="101"/>
  <c r="B17" i="101"/>
  <c r="B16" i="101"/>
  <c r="F129" i="99"/>
  <c r="G9" i="99"/>
  <c r="H9" i="99" s="1"/>
  <c r="G8" i="99"/>
  <c r="H8" i="99" s="1"/>
  <c r="G7" i="99"/>
  <c r="H7" i="99" s="1"/>
  <c r="G6" i="99"/>
  <c r="H6" i="99" s="1"/>
  <c r="G5" i="99"/>
  <c r="H5" i="99" s="1"/>
  <c r="G4" i="99"/>
  <c r="H4" i="99" s="1"/>
  <c r="G3" i="99"/>
  <c r="H3" i="99" s="1"/>
  <c r="G2" i="99"/>
  <c r="H2" i="99" s="1"/>
  <c r="D215" i="100"/>
  <c r="F215" i="100" s="1"/>
  <c r="D214" i="100"/>
  <c r="F214" i="100" s="1"/>
  <c r="D213" i="100"/>
  <c r="F213" i="100" s="1"/>
  <c r="D212" i="100"/>
  <c r="F212" i="100" s="1"/>
  <c r="D211" i="100"/>
  <c r="F211" i="100" s="1"/>
  <c r="D210" i="100"/>
  <c r="F210" i="100" s="1"/>
  <c r="D209" i="100"/>
  <c r="F209" i="100" s="1"/>
  <c r="D202" i="100"/>
  <c r="D206" i="100" s="1"/>
  <c r="F206" i="100" s="1"/>
  <c r="D198" i="100"/>
  <c r="F198" i="100" s="1"/>
  <c r="D197" i="100"/>
  <c r="F197" i="100" s="1"/>
  <c r="D196" i="100"/>
  <c r="F196" i="100" s="1"/>
  <c r="D195" i="100"/>
  <c r="F195" i="100" s="1"/>
  <c r="D194" i="100"/>
  <c r="F194" i="100" s="1"/>
  <c r="D193" i="100"/>
  <c r="F193" i="100" s="1"/>
  <c r="D186" i="100"/>
  <c r="D191" i="100" s="1"/>
  <c r="F191" i="100" s="1"/>
  <c r="D182" i="100"/>
  <c r="F182" i="100" s="1"/>
  <c r="D181" i="100"/>
  <c r="F181" i="100" s="1"/>
  <c r="D179" i="100"/>
  <c r="F179" i="100" s="1"/>
  <c r="D178" i="100"/>
  <c r="F178" i="100" s="1"/>
  <c r="D177" i="100"/>
  <c r="F177" i="100" s="1"/>
  <c r="D176" i="100"/>
  <c r="F176" i="100" s="1"/>
  <c r="D175" i="100"/>
  <c r="F175" i="100" s="1"/>
  <c r="D166" i="100"/>
  <c r="D170" i="100" s="1"/>
  <c r="F170" i="100" s="1"/>
  <c r="D163" i="100"/>
  <c r="F163" i="100" s="1"/>
  <c r="F162" i="100"/>
  <c r="D160" i="100"/>
  <c r="F160" i="100" s="1"/>
  <c r="F159" i="100"/>
  <c r="D157" i="100"/>
  <c r="F157" i="100" s="1"/>
  <c r="D155" i="100"/>
  <c r="F155" i="100" s="1"/>
  <c r="D154" i="100"/>
  <c r="F154" i="100" s="1"/>
  <c r="D153" i="100"/>
  <c r="F153" i="100" s="1"/>
  <c r="D152" i="100"/>
  <c r="F152" i="100" s="1"/>
  <c r="D151" i="100"/>
  <c r="F151" i="100" s="1"/>
  <c r="D150" i="100"/>
  <c r="F150" i="100" s="1"/>
  <c r="D149" i="100"/>
  <c r="F149" i="100" s="1"/>
  <c r="F145" i="100"/>
  <c r="F144" i="100"/>
  <c r="D143" i="100"/>
  <c r="F143" i="100" s="1"/>
  <c r="D142" i="100"/>
  <c r="F142" i="100" s="1"/>
  <c r="D141" i="100"/>
  <c r="F141" i="100" s="1"/>
  <c r="F140" i="100"/>
  <c r="F139" i="100"/>
  <c r="D138" i="100"/>
  <c r="F138" i="100" s="1"/>
  <c r="F134" i="100"/>
  <c r="D133" i="100"/>
  <c r="F133" i="100" s="1"/>
  <c r="D132" i="100"/>
  <c r="F132" i="100" s="1"/>
  <c r="D128" i="100"/>
  <c r="F128" i="100" s="1"/>
  <c r="F127" i="100"/>
  <c r="D126" i="100"/>
  <c r="F126" i="100" s="1"/>
  <c r="D125" i="100"/>
  <c r="F125" i="100" s="1"/>
  <c r="D124" i="100"/>
  <c r="F124" i="100" s="1"/>
  <c r="D123" i="100"/>
  <c r="F123" i="100" s="1"/>
  <c r="D122" i="100"/>
  <c r="F122" i="100" s="1"/>
  <c r="D121" i="100"/>
  <c r="F121" i="100" s="1"/>
  <c r="G120" i="100"/>
  <c r="D119" i="100"/>
  <c r="F119" i="100" s="1"/>
  <c r="D117" i="100"/>
  <c r="F117" i="100" s="1"/>
  <c r="D116" i="100"/>
  <c r="F116" i="100" s="1"/>
  <c r="F112" i="100"/>
  <c r="F108" i="100"/>
  <c r="D107" i="100"/>
  <c r="F107" i="100" s="1"/>
  <c r="F106" i="100"/>
  <c r="F105" i="100"/>
  <c r="D104" i="100"/>
  <c r="F104" i="100" s="1"/>
  <c r="D103" i="100"/>
  <c r="F103" i="100" s="1"/>
  <c r="D102" i="100"/>
  <c r="D101" i="100"/>
  <c r="F101" i="100" s="1"/>
  <c r="D100" i="100"/>
  <c r="F100" i="100" s="1"/>
  <c r="F99" i="100"/>
  <c r="D98" i="100"/>
  <c r="F98" i="100" s="1"/>
  <c r="D97" i="100"/>
  <c r="F97" i="100" s="1"/>
  <c r="D96" i="100"/>
  <c r="D94" i="100"/>
  <c r="D93" i="100"/>
  <c r="D92" i="100"/>
  <c r="F92" i="100" s="1"/>
  <c r="F91" i="100"/>
  <c r="D90" i="100"/>
  <c r="F90" i="100" s="1"/>
  <c r="F89" i="100"/>
  <c r="F88" i="100"/>
  <c r="D87" i="100"/>
  <c r="F87" i="100" s="1"/>
  <c r="D86" i="100"/>
  <c r="F86" i="100" s="1"/>
  <c r="D85" i="100"/>
  <c r="F85" i="100" s="1"/>
  <c r="D84" i="100"/>
  <c r="F84" i="100" s="1"/>
  <c r="D83" i="100"/>
  <c r="F83" i="100" s="1"/>
  <c r="F82" i="100"/>
  <c r="F81" i="100"/>
  <c r="G80" i="100"/>
  <c r="D79" i="100"/>
  <c r="F79" i="100" s="1"/>
  <c r="D78" i="100"/>
  <c r="F78" i="100" s="1"/>
  <c r="D77" i="100"/>
  <c r="D76" i="100"/>
  <c r="D75" i="100"/>
  <c r="D74" i="100"/>
  <c r="F73" i="100"/>
  <c r="D72" i="100"/>
  <c r="F72" i="100" s="1"/>
  <c r="F71" i="100"/>
  <c r="D70" i="100"/>
  <c r="F70" i="100" s="1"/>
  <c r="F69" i="100"/>
  <c r="D68" i="100"/>
  <c r="F68" i="100" s="1"/>
  <c r="F67" i="100"/>
  <c r="D66" i="100"/>
  <c r="F66" i="100" s="1"/>
  <c r="D65" i="100"/>
  <c r="F65" i="100" s="1"/>
  <c r="F64" i="100"/>
  <c r="F63" i="100"/>
  <c r="D63" i="100"/>
  <c r="F62" i="100"/>
  <c r="D61" i="100"/>
  <c r="F61" i="100" s="1"/>
  <c r="D60" i="100"/>
  <c r="F60" i="100" s="1"/>
  <c r="D59" i="100"/>
  <c r="D58" i="100"/>
  <c r="F58" i="100" s="1"/>
  <c r="D57" i="100"/>
  <c r="D56" i="100"/>
  <c r="F55" i="100"/>
  <c r="D53" i="100"/>
  <c r="F53" i="100" s="1"/>
  <c r="F52" i="100"/>
  <c r="D51" i="100"/>
  <c r="F51" i="100" s="1"/>
  <c r="D50" i="100"/>
  <c r="F50" i="100" s="1"/>
  <c r="G49" i="100"/>
  <c r="D48" i="100"/>
  <c r="F48" i="100" s="1"/>
  <c r="F47" i="100"/>
  <c r="D46" i="100"/>
  <c r="F46" i="100" s="1"/>
  <c r="F45" i="100"/>
  <c r="D45" i="100"/>
  <c r="D44" i="100"/>
  <c r="F44" i="100" s="1"/>
  <c r="F43" i="100"/>
  <c r="D42" i="100"/>
  <c r="F42" i="100" s="1"/>
  <c r="D41" i="100"/>
  <c r="F41" i="100" s="1"/>
  <c r="D40" i="100"/>
  <c r="F40" i="100" s="1"/>
  <c r="F39" i="100"/>
  <c r="D38" i="100"/>
  <c r="F38" i="100" s="1"/>
  <c r="G37" i="100"/>
  <c r="D36" i="100"/>
  <c r="F36" i="100" s="1"/>
  <c r="G35" i="100"/>
  <c r="G34" i="100"/>
  <c r="D33" i="100"/>
  <c r="F33" i="100" s="1"/>
  <c r="D32" i="100"/>
  <c r="F32" i="100" s="1"/>
  <c r="F29" i="100"/>
  <c r="F28" i="100"/>
  <c r="D27" i="100"/>
  <c r="F27" i="100" s="1"/>
  <c r="B21" i="100"/>
  <c r="B20" i="100"/>
  <c r="B19" i="100"/>
  <c r="B18" i="100"/>
  <c r="B17" i="100"/>
  <c r="J18" i="100" s="1"/>
  <c r="B16" i="100"/>
  <c r="B15" i="100"/>
  <c r="J16" i="100" s="1"/>
  <c r="D33" i="98"/>
  <c r="F33" i="98" s="1"/>
  <c r="G9" i="98"/>
  <c r="H9" i="98" s="1"/>
  <c r="G8" i="98"/>
  <c r="H8" i="98" s="1"/>
  <c r="G7" i="98"/>
  <c r="H7" i="98" s="1"/>
  <c r="G6" i="98"/>
  <c r="H6" i="98" s="1"/>
  <c r="G5" i="98"/>
  <c r="H5" i="98" s="1"/>
  <c r="G4" i="98"/>
  <c r="H4" i="98" s="1"/>
  <c r="G3" i="98"/>
  <c r="H3" i="98" s="1"/>
  <c r="G2" i="98"/>
  <c r="H2" i="98" s="1"/>
  <c r="D215" i="99"/>
  <c r="F215" i="99" s="1"/>
  <c r="D214" i="99"/>
  <c r="F214" i="99" s="1"/>
  <c r="D213" i="99"/>
  <c r="F213" i="99" s="1"/>
  <c r="D212" i="99"/>
  <c r="F212" i="99" s="1"/>
  <c r="D211" i="99"/>
  <c r="F211" i="99" s="1"/>
  <c r="D210" i="99"/>
  <c r="F210" i="99" s="1"/>
  <c r="D209" i="99"/>
  <c r="F209" i="99" s="1"/>
  <c r="D202" i="99"/>
  <c r="D206" i="99" s="1"/>
  <c r="F206" i="99" s="1"/>
  <c r="D198" i="99"/>
  <c r="F198" i="99" s="1"/>
  <c r="D197" i="99"/>
  <c r="F197" i="99" s="1"/>
  <c r="D196" i="99"/>
  <c r="F196" i="99" s="1"/>
  <c r="D195" i="99"/>
  <c r="F195" i="99" s="1"/>
  <c r="D194" i="99"/>
  <c r="F194" i="99" s="1"/>
  <c r="D193" i="99"/>
  <c r="F193" i="99" s="1"/>
  <c r="D186" i="99"/>
  <c r="D191" i="99" s="1"/>
  <c r="F191" i="99" s="1"/>
  <c r="D182" i="99"/>
  <c r="F182" i="99" s="1"/>
  <c r="D181" i="99"/>
  <c r="F181" i="99" s="1"/>
  <c r="D179" i="99"/>
  <c r="F179" i="99" s="1"/>
  <c r="D178" i="99"/>
  <c r="F178" i="99" s="1"/>
  <c r="D177" i="99"/>
  <c r="F177" i="99" s="1"/>
  <c r="D176" i="99"/>
  <c r="F176" i="99" s="1"/>
  <c r="D175" i="99"/>
  <c r="F175" i="99" s="1"/>
  <c r="D166" i="99"/>
  <c r="D170" i="99" s="1"/>
  <c r="F170" i="99" s="1"/>
  <c r="D163" i="99"/>
  <c r="F163" i="99" s="1"/>
  <c r="F162" i="99"/>
  <c r="D160" i="99"/>
  <c r="F160" i="99" s="1"/>
  <c r="F159" i="99"/>
  <c r="D157" i="99"/>
  <c r="F157" i="99" s="1"/>
  <c r="D155" i="99"/>
  <c r="F155" i="99" s="1"/>
  <c r="D154" i="99"/>
  <c r="F154" i="99" s="1"/>
  <c r="D153" i="99"/>
  <c r="F153" i="99" s="1"/>
  <c r="D152" i="99"/>
  <c r="F152" i="99" s="1"/>
  <c r="D151" i="99"/>
  <c r="F151" i="99" s="1"/>
  <c r="D150" i="99"/>
  <c r="F150" i="99" s="1"/>
  <c r="D149" i="99"/>
  <c r="F149" i="99" s="1"/>
  <c r="F145" i="99"/>
  <c r="F144" i="99"/>
  <c r="D143" i="99"/>
  <c r="F143" i="99" s="1"/>
  <c r="D142" i="99"/>
  <c r="F142" i="99" s="1"/>
  <c r="D141" i="99"/>
  <c r="F141" i="99" s="1"/>
  <c r="F140" i="99"/>
  <c r="F139" i="99"/>
  <c r="D138" i="99"/>
  <c r="F138" i="99" s="1"/>
  <c r="D133" i="99"/>
  <c r="F133" i="99" s="1"/>
  <c r="D132" i="99"/>
  <c r="F132" i="99" s="1"/>
  <c r="D128" i="99"/>
  <c r="F128" i="99" s="1"/>
  <c r="F127" i="99"/>
  <c r="D126" i="99"/>
  <c r="F126" i="99" s="1"/>
  <c r="D125" i="99"/>
  <c r="F125" i="99" s="1"/>
  <c r="D124" i="99"/>
  <c r="F124" i="99" s="1"/>
  <c r="D123" i="99"/>
  <c r="F123" i="99" s="1"/>
  <c r="D122" i="99"/>
  <c r="F122" i="99" s="1"/>
  <c r="D121" i="99"/>
  <c r="F121" i="99" s="1"/>
  <c r="G120" i="99"/>
  <c r="D119" i="99"/>
  <c r="F119" i="99" s="1"/>
  <c r="D117" i="99"/>
  <c r="F117" i="99" s="1"/>
  <c r="D116" i="99"/>
  <c r="F116" i="99" s="1"/>
  <c r="F112" i="99"/>
  <c r="F108" i="99"/>
  <c r="D107" i="99"/>
  <c r="F107" i="99" s="1"/>
  <c r="F106" i="99"/>
  <c r="F105" i="99"/>
  <c r="D104" i="99"/>
  <c r="F104" i="99" s="1"/>
  <c r="D103" i="99"/>
  <c r="F103" i="99" s="1"/>
  <c r="D102" i="99"/>
  <c r="D101" i="99"/>
  <c r="D100" i="99"/>
  <c r="F100" i="99" s="1"/>
  <c r="F99" i="99"/>
  <c r="D98" i="99"/>
  <c r="F98" i="99" s="1"/>
  <c r="D97" i="99"/>
  <c r="F97" i="99" s="1"/>
  <c r="D96" i="99"/>
  <c r="D94" i="99"/>
  <c r="D93" i="99"/>
  <c r="D92" i="99"/>
  <c r="F92" i="99" s="1"/>
  <c r="F91" i="99"/>
  <c r="D90" i="99"/>
  <c r="F90" i="99" s="1"/>
  <c r="F89" i="99"/>
  <c r="F88" i="99"/>
  <c r="D87" i="99"/>
  <c r="F87" i="99" s="1"/>
  <c r="D86" i="99"/>
  <c r="F86" i="99" s="1"/>
  <c r="D85" i="99"/>
  <c r="F85" i="99" s="1"/>
  <c r="D84" i="99"/>
  <c r="F84" i="99" s="1"/>
  <c r="D83" i="99"/>
  <c r="F83" i="99" s="1"/>
  <c r="F82" i="99"/>
  <c r="F81" i="99"/>
  <c r="G80" i="99"/>
  <c r="D79" i="99"/>
  <c r="F79" i="99" s="1"/>
  <c r="D78" i="99"/>
  <c r="F78" i="99" s="1"/>
  <c r="D77" i="99"/>
  <c r="D76" i="99"/>
  <c r="D75" i="99"/>
  <c r="D74" i="99"/>
  <c r="F73" i="99"/>
  <c r="D72" i="99"/>
  <c r="F72" i="99" s="1"/>
  <c r="F71" i="99"/>
  <c r="D70" i="99"/>
  <c r="F70" i="99" s="1"/>
  <c r="F69" i="99"/>
  <c r="D68" i="99"/>
  <c r="F68" i="99" s="1"/>
  <c r="F67" i="99"/>
  <c r="D66" i="99"/>
  <c r="F66" i="99" s="1"/>
  <c r="D65" i="99"/>
  <c r="F65" i="99" s="1"/>
  <c r="F64" i="99"/>
  <c r="D63" i="99"/>
  <c r="F63" i="99" s="1"/>
  <c r="F62" i="99"/>
  <c r="D61" i="99"/>
  <c r="F61" i="99" s="1"/>
  <c r="D60" i="99"/>
  <c r="F60" i="99" s="1"/>
  <c r="D59" i="99"/>
  <c r="D58" i="99"/>
  <c r="F58" i="99" s="1"/>
  <c r="D57" i="99"/>
  <c r="D56" i="99"/>
  <c r="F55" i="99"/>
  <c r="D53" i="99"/>
  <c r="F53" i="99" s="1"/>
  <c r="F52" i="99"/>
  <c r="D51" i="99"/>
  <c r="F51" i="99" s="1"/>
  <c r="F50" i="99"/>
  <c r="D50" i="99"/>
  <c r="G49" i="99"/>
  <c r="D48" i="99"/>
  <c r="F48" i="99" s="1"/>
  <c r="F47" i="99"/>
  <c r="D46" i="99"/>
  <c r="F46" i="99" s="1"/>
  <c r="D45" i="99"/>
  <c r="F45" i="99" s="1"/>
  <c r="D44" i="99"/>
  <c r="F44" i="99" s="1"/>
  <c r="F43" i="99"/>
  <c r="D42" i="99"/>
  <c r="F42" i="99" s="1"/>
  <c r="D41" i="99"/>
  <c r="F41" i="99" s="1"/>
  <c r="D40" i="99"/>
  <c r="F40" i="99" s="1"/>
  <c r="F39" i="99"/>
  <c r="D38" i="99"/>
  <c r="F38" i="99" s="1"/>
  <c r="G37" i="99"/>
  <c r="D36" i="99"/>
  <c r="F36" i="99" s="1"/>
  <c r="G35" i="99"/>
  <c r="G34" i="99"/>
  <c r="D33" i="99"/>
  <c r="F33" i="99" s="1"/>
  <c r="D32" i="99"/>
  <c r="F32" i="99" s="1"/>
  <c r="F29" i="99"/>
  <c r="D27" i="99"/>
  <c r="F27" i="99" s="1"/>
  <c r="B21" i="99"/>
  <c r="B20" i="99"/>
  <c r="B19" i="99"/>
  <c r="B18" i="99"/>
  <c r="B17" i="99"/>
  <c r="B16" i="99"/>
  <c r="D125" i="97"/>
  <c r="F125" i="97" s="1"/>
  <c r="G9" i="97"/>
  <c r="H9" i="97" s="1"/>
  <c r="G8" i="97"/>
  <c r="H8" i="97" s="1"/>
  <c r="G7" i="97"/>
  <c r="H7" i="97" s="1"/>
  <c r="G6" i="97"/>
  <c r="H6" i="97" s="1"/>
  <c r="G5" i="97"/>
  <c r="H5" i="97" s="1"/>
  <c r="G4" i="97"/>
  <c r="H4" i="97" s="1"/>
  <c r="G3" i="97"/>
  <c r="H3" i="97" s="1"/>
  <c r="G2" i="97"/>
  <c r="H2" i="97" s="1"/>
  <c r="G2" i="96"/>
  <c r="H2" i="96" s="1"/>
  <c r="G3" i="96"/>
  <c r="H3" i="96" s="1"/>
  <c r="G4" i="96"/>
  <c r="H4" i="96" s="1"/>
  <c r="G5" i="96"/>
  <c r="H5" i="96" s="1"/>
  <c r="G6" i="96"/>
  <c r="H6" i="96" s="1"/>
  <c r="G7" i="96"/>
  <c r="H7" i="96" s="1"/>
  <c r="G8" i="96"/>
  <c r="H8" i="96" s="1"/>
  <c r="G9" i="96"/>
  <c r="H9" i="96" s="1"/>
  <c r="D216" i="98"/>
  <c r="F216" i="98" s="1"/>
  <c r="D215" i="98"/>
  <c r="F215" i="98" s="1"/>
  <c r="D214" i="98"/>
  <c r="F214" i="98" s="1"/>
  <c r="D213" i="98"/>
  <c r="F213" i="98" s="1"/>
  <c r="D212" i="98"/>
  <c r="F212" i="98" s="1"/>
  <c r="D211" i="98"/>
  <c r="F211" i="98" s="1"/>
  <c r="D210" i="98"/>
  <c r="F210" i="98" s="1"/>
  <c r="D203" i="98"/>
  <c r="D207" i="98" s="1"/>
  <c r="F207" i="98" s="1"/>
  <c r="D199" i="98"/>
  <c r="F199" i="98" s="1"/>
  <c r="D198" i="98"/>
  <c r="F198" i="98" s="1"/>
  <c r="D197" i="98"/>
  <c r="F197" i="98" s="1"/>
  <c r="D196" i="98"/>
  <c r="F196" i="98" s="1"/>
  <c r="D195" i="98"/>
  <c r="F195" i="98" s="1"/>
  <c r="D194" i="98"/>
  <c r="F194" i="98" s="1"/>
  <c r="D187" i="98"/>
  <c r="D192" i="98" s="1"/>
  <c r="F192" i="98" s="1"/>
  <c r="D183" i="98"/>
  <c r="F183" i="98" s="1"/>
  <c r="D182" i="98"/>
  <c r="F182" i="98" s="1"/>
  <c r="D180" i="98"/>
  <c r="F180" i="98" s="1"/>
  <c r="D179" i="98"/>
  <c r="F179" i="98" s="1"/>
  <c r="D178" i="98"/>
  <c r="F178" i="98" s="1"/>
  <c r="D177" i="98"/>
  <c r="F177" i="98" s="1"/>
  <c r="D176" i="98"/>
  <c r="F176" i="98" s="1"/>
  <c r="D167" i="98"/>
  <c r="D171" i="98" s="1"/>
  <c r="F171" i="98" s="1"/>
  <c r="D164" i="98"/>
  <c r="F164" i="98" s="1"/>
  <c r="F163" i="98"/>
  <c r="D161" i="98"/>
  <c r="F161" i="98" s="1"/>
  <c r="F160" i="98"/>
  <c r="D158" i="98"/>
  <c r="F158" i="98" s="1"/>
  <c r="D156" i="98"/>
  <c r="F156" i="98" s="1"/>
  <c r="D155" i="98"/>
  <c r="F155" i="98" s="1"/>
  <c r="D154" i="98"/>
  <c r="F154" i="98" s="1"/>
  <c r="D153" i="98"/>
  <c r="F153" i="98" s="1"/>
  <c r="D152" i="98"/>
  <c r="F152" i="98" s="1"/>
  <c r="D151" i="98"/>
  <c r="F151" i="98" s="1"/>
  <c r="D150" i="98"/>
  <c r="F150" i="98" s="1"/>
  <c r="F146" i="98"/>
  <c r="F145" i="98"/>
  <c r="D144" i="98"/>
  <c r="F144" i="98" s="1"/>
  <c r="D143" i="98"/>
  <c r="F143" i="98" s="1"/>
  <c r="D142" i="98"/>
  <c r="F142" i="98" s="1"/>
  <c r="F141" i="98"/>
  <c r="F140" i="98"/>
  <c r="D139" i="98"/>
  <c r="F139" i="98" s="1"/>
  <c r="F135" i="98"/>
  <c r="D134" i="98"/>
  <c r="F134" i="98" s="1"/>
  <c r="D133" i="98"/>
  <c r="F133" i="98" s="1"/>
  <c r="F130" i="98"/>
  <c r="D129" i="98"/>
  <c r="F129" i="98" s="1"/>
  <c r="F128" i="98"/>
  <c r="D127" i="98"/>
  <c r="F127" i="98" s="1"/>
  <c r="D126" i="98"/>
  <c r="F126" i="98" s="1"/>
  <c r="D125" i="98"/>
  <c r="F125" i="98" s="1"/>
  <c r="D124" i="98"/>
  <c r="F124" i="98" s="1"/>
  <c r="D123" i="98"/>
  <c r="F123" i="98" s="1"/>
  <c r="D122" i="98"/>
  <c r="F122" i="98" s="1"/>
  <c r="G121" i="98"/>
  <c r="D120" i="98"/>
  <c r="F120" i="98" s="1"/>
  <c r="D118" i="98"/>
  <c r="F118" i="98" s="1"/>
  <c r="D117" i="98"/>
  <c r="F117" i="98" s="1"/>
  <c r="F113" i="98"/>
  <c r="F109" i="98"/>
  <c r="D108" i="98"/>
  <c r="F108" i="98" s="1"/>
  <c r="F107" i="98"/>
  <c r="F106" i="98"/>
  <c r="D105" i="98"/>
  <c r="F105" i="98" s="1"/>
  <c r="D104" i="98"/>
  <c r="F104" i="98" s="1"/>
  <c r="D103" i="98"/>
  <c r="D102" i="98"/>
  <c r="F102" i="98" s="1"/>
  <c r="D101" i="98"/>
  <c r="F101" i="98" s="1"/>
  <c r="F100" i="98"/>
  <c r="D99" i="98"/>
  <c r="F99" i="98" s="1"/>
  <c r="D98" i="98"/>
  <c r="F98" i="98" s="1"/>
  <c r="D97" i="98"/>
  <c r="D95" i="98"/>
  <c r="D94" i="98"/>
  <c r="D93" i="98"/>
  <c r="F93" i="98" s="1"/>
  <c r="F92" i="98"/>
  <c r="D91" i="98"/>
  <c r="F91" i="98" s="1"/>
  <c r="F90" i="98"/>
  <c r="F89" i="98"/>
  <c r="D88" i="98"/>
  <c r="F88" i="98" s="1"/>
  <c r="D87" i="98"/>
  <c r="F87" i="98" s="1"/>
  <c r="D86" i="98"/>
  <c r="F86" i="98" s="1"/>
  <c r="D85" i="98"/>
  <c r="F85" i="98" s="1"/>
  <c r="D84" i="98"/>
  <c r="F84" i="98" s="1"/>
  <c r="F83" i="98"/>
  <c r="F82" i="98"/>
  <c r="G81" i="98"/>
  <c r="D80" i="98"/>
  <c r="F80" i="98" s="1"/>
  <c r="D79" i="98"/>
  <c r="F79" i="98" s="1"/>
  <c r="D78" i="98"/>
  <c r="D77" i="98"/>
  <c r="D76" i="98"/>
  <c r="D75" i="98"/>
  <c r="F74" i="98"/>
  <c r="D73" i="98"/>
  <c r="F73" i="98" s="1"/>
  <c r="F72" i="98"/>
  <c r="D71" i="98"/>
  <c r="F71" i="98" s="1"/>
  <c r="F70" i="98"/>
  <c r="D69" i="98"/>
  <c r="F69" i="98" s="1"/>
  <c r="F68" i="98"/>
  <c r="D67" i="98"/>
  <c r="F67" i="98" s="1"/>
  <c r="D66" i="98"/>
  <c r="F66" i="98" s="1"/>
  <c r="F65" i="98"/>
  <c r="D64" i="98"/>
  <c r="F64" i="98" s="1"/>
  <c r="F63" i="98"/>
  <c r="D62" i="98"/>
  <c r="F62" i="98" s="1"/>
  <c r="D61" i="98"/>
  <c r="F61" i="98" s="1"/>
  <c r="D60" i="98"/>
  <c r="D59" i="98"/>
  <c r="F59" i="98" s="1"/>
  <c r="D58" i="98"/>
  <c r="D57" i="98"/>
  <c r="F57" i="98" s="1"/>
  <c r="F56" i="98"/>
  <c r="D54" i="98"/>
  <c r="F54" i="98" s="1"/>
  <c r="F52" i="98"/>
  <c r="D51" i="98"/>
  <c r="F51" i="98" s="1"/>
  <c r="D50" i="98"/>
  <c r="F50" i="98" s="1"/>
  <c r="G49" i="98"/>
  <c r="D48" i="98"/>
  <c r="F48" i="98" s="1"/>
  <c r="F47" i="98"/>
  <c r="D46" i="98"/>
  <c r="F46" i="98" s="1"/>
  <c r="D45" i="98"/>
  <c r="F45" i="98" s="1"/>
  <c r="D44" i="98"/>
  <c r="F44" i="98" s="1"/>
  <c r="F43" i="98"/>
  <c r="D42" i="98"/>
  <c r="F42" i="98" s="1"/>
  <c r="D41" i="98"/>
  <c r="F41" i="98" s="1"/>
  <c r="D40" i="98"/>
  <c r="F40" i="98" s="1"/>
  <c r="F39" i="98"/>
  <c r="D38" i="98"/>
  <c r="F38" i="98" s="1"/>
  <c r="G37" i="98"/>
  <c r="D36" i="98"/>
  <c r="F36" i="98" s="1"/>
  <c r="G35" i="98"/>
  <c r="G34" i="98"/>
  <c r="G23" i="98" s="1"/>
  <c r="D32" i="98"/>
  <c r="F32" i="98" s="1"/>
  <c r="F29" i="98"/>
  <c r="F28" i="98"/>
  <c r="D27" i="98"/>
  <c r="F27" i="98" s="1"/>
  <c r="B21" i="98"/>
  <c r="B20" i="98"/>
  <c r="B19" i="98"/>
  <c r="B18" i="98"/>
  <c r="B17" i="98"/>
  <c r="B16" i="98"/>
  <c r="B15" i="98"/>
  <c r="F163" i="96"/>
  <c r="D154" i="96"/>
  <c r="F154" i="96" s="1"/>
  <c r="F92" i="96"/>
  <c r="B15" i="96"/>
  <c r="D215" i="97"/>
  <c r="F215" i="97" s="1"/>
  <c r="D214" i="97"/>
  <c r="F214" i="97" s="1"/>
  <c r="D213" i="97"/>
  <c r="F213" i="97" s="1"/>
  <c r="D212" i="97"/>
  <c r="F212" i="97" s="1"/>
  <c r="D211" i="97"/>
  <c r="F211" i="97" s="1"/>
  <c r="D210" i="97"/>
  <c r="F210" i="97" s="1"/>
  <c r="D209" i="97"/>
  <c r="F209" i="97" s="1"/>
  <c r="D202" i="97"/>
  <c r="D207" i="97" s="1"/>
  <c r="F207" i="97" s="1"/>
  <c r="D198" i="97"/>
  <c r="F198" i="97" s="1"/>
  <c r="D197" i="97"/>
  <c r="F197" i="97" s="1"/>
  <c r="D196" i="97"/>
  <c r="F196" i="97" s="1"/>
  <c r="D195" i="97"/>
  <c r="F195" i="97" s="1"/>
  <c r="D194" i="97"/>
  <c r="F194" i="97" s="1"/>
  <c r="D193" i="97"/>
  <c r="F193" i="97" s="1"/>
  <c r="D186" i="97"/>
  <c r="D191" i="97" s="1"/>
  <c r="F191" i="97" s="1"/>
  <c r="D182" i="97"/>
  <c r="F182" i="97" s="1"/>
  <c r="D181" i="97"/>
  <c r="F181" i="97" s="1"/>
  <c r="D179" i="97"/>
  <c r="F179" i="97" s="1"/>
  <c r="D178" i="97"/>
  <c r="F178" i="97" s="1"/>
  <c r="D177" i="97"/>
  <c r="F177" i="97" s="1"/>
  <c r="D176" i="97"/>
  <c r="F176" i="97" s="1"/>
  <c r="D175" i="97"/>
  <c r="F175" i="97" s="1"/>
  <c r="D166" i="97"/>
  <c r="D171" i="97" s="1"/>
  <c r="F171" i="97" s="1"/>
  <c r="D163" i="97"/>
  <c r="F163" i="97" s="1"/>
  <c r="F162" i="97"/>
  <c r="D160" i="97"/>
  <c r="F160" i="97" s="1"/>
  <c r="F159" i="97"/>
  <c r="D157" i="97"/>
  <c r="F157" i="97" s="1"/>
  <c r="D155" i="97"/>
  <c r="F155" i="97" s="1"/>
  <c r="D154" i="97"/>
  <c r="F154" i="97" s="1"/>
  <c r="D153" i="97"/>
  <c r="F153" i="97" s="1"/>
  <c r="D152" i="97"/>
  <c r="F152" i="97" s="1"/>
  <c r="D151" i="97"/>
  <c r="F151" i="97" s="1"/>
  <c r="D150" i="97"/>
  <c r="F150" i="97" s="1"/>
  <c r="D149" i="97"/>
  <c r="F149" i="97" s="1"/>
  <c r="F145" i="97"/>
  <c r="F144" i="97"/>
  <c r="D143" i="97"/>
  <c r="F143" i="97" s="1"/>
  <c r="D142" i="97"/>
  <c r="F142" i="97" s="1"/>
  <c r="D141" i="97"/>
  <c r="F141" i="97" s="1"/>
  <c r="F140" i="97"/>
  <c r="F139" i="97"/>
  <c r="D138" i="97"/>
  <c r="F138" i="97" s="1"/>
  <c r="D133" i="97"/>
  <c r="F133" i="97" s="1"/>
  <c r="D132" i="97"/>
  <c r="F132" i="97" s="1"/>
  <c r="F129" i="97"/>
  <c r="D128" i="97"/>
  <c r="F128" i="97" s="1"/>
  <c r="F127" i="97"/>
  <c r="F126" i="97"/>
  <c r="D126" i="97"/>
  <c r="D124" i="97"/>
  <c r="F124" i="97" s="1"/>
  <c r="F123" i="97"/>
  <c r="D123" i="97"/>
  <c r="D122" i="97"/>
  <c r="F122" i="97" s="1"/>
  <c r="F121" i="97"/>
  <c r="D121" i="97"/>
  <c r="G120" i="97"/>
  <c r="D119" i="97"/>
  <c r="F119" i="97" s="1"/>
  <c r="D117" i="97"/>
  <c r="F117" i="97" s="1"/>
  <c r="D116" i="97"/>
  <c r="F116" i="97" s="1"/>
  <c r="F112" i="97"/>
  <c r="F108" i="97"/>
  <c r="D107" i="97"/>
  <c r="F107" i="97" s="1"/>
  <c r="F106" i="97"/>
  <c r="F105" i="97"/>
  <c r="D104" i="97"/>
  <c r="F104" i="97" s="1"/>
  <c r="D103" i="97"/>
  <c r="F103" i="97" s="1"/>
  <c r="D102" i="97"/>
  <c r="D101" i="97"/>
  <c r="D100" i="97"/>
  <c r="F100" i="97" s="1"/>
  <c r="F99" i="97"/>
  <c r="D98" i="97"/>
  <c r="F98" i="97" s="1"/>
  <c r="D97" i="97"/>
  <c r="F97" i="97" s="1"/>
  <c r="D96" i="97"/>
  <c r="D94" i="97"/>
  <c r="D93" i="97"/>
  <c r="D92" i="97"/>
  <c r="F92" i="97" s="1"/>
  <c r="F91" i="97"/>
  <c r="D90" i="97"/>
  <c r="F90" i="97" s="1"/>
  <c r="F89" i="97"/>
  <c r="F88" i="97"/>
  <c r="D87" i="97"/>
  <c r="F87" i="97" s="1"/>
  <c r="D86" i="97"/>
  <c r="F86" i="97" s="1"/>
  <c r="D85" i="97"/>
  <c r="F85" i="97" s="1"/>
  <c r="D84" i="97"/>
  <c r="F84" i="97" s="1"/>
  <c r="D83" i="97"/>
  <c r="F83" i="97" s="1"/>
  <c r="F82" i="97"/>
  <c r="F81" i="97"/>
  <c r="G80" i="97"/>
  <c r="D79" i="97"/>
  <c r="F79" i="97" s="1"/>
  <c r="D78" i="97"/>
  <c r="F78" i="97" s="1"/>
  <c r="D77" i="97"/>
  <c r="D76" i="97"/>
  <c r="D75" i="97"/>
  <c r="D74" i="97"/>
  <c r="F73" i="97"/>
  <c r="D72" i="97"/>
  <c r="F72" i="97" s="1"/>
  <c r="F71" i="97"/>
  <c r="D70" i="97"/>
  <c r="F70" i="97" s="1"/>
  <c r="F69" i="97"/>
  <c r="D68" i="97"/>
  <c r="F68" i="97" s="1"/>
  <c r="F67" i="97"/>
  <c r="D66" i="97"/>
  <c r="F66" i="97" s="1"/>
  <c r="D65" i="97"/>
  <c r="F65" i="97" s="1"/>
  <c r="F64" i="97"/>
  <c r="D63" i="97"/>
  <c r="F63" i="97" s="1"/>
  <c r="F62" i="97"/>
  <c r="D61" i="97"/>
  <c r="F61" i="97" s="1"/>
  <c r="D60" i="97"/>
  <c r="F60" i="97" s="1"/>
  <c r="D59" i="97"/>
  <c r="D58" i="97"/>
  <c r="F58" i="97" s="1"/>
  <c r="D57" i="97"/>
  <c r="D56" i="97"/>
  <c r="F55" i="97"/>
  <c r="D53" i="97"/>
  <c r="F53" i="97" s="1"/>
  <c r="F52" i="97"/>
  <c r="D51" i="97"/>
  <c r="F51" i="97" s="1"/>
  <c r="D50" i="97"/>
  <c r="F50" i="97" s="1"/>
  <c r="G49" i="97"/>
  <c r="D48" i="97"/>
  <c r="F48" i="97" s="1"/>
  <c r="F47" i="97"/>
  <c r="D46" i="97"/>
  <c r="F46" i="97" s="1"/>
  <c r="D45" i="97"/>
  <c r="F45" i="97" s="1"/>
  <c r="D44" i="97"/>
  <c r="F44" i="97" s="1"/>
  <c r="F43" i="97"/>
  <c r="D42" i="97"/>
  <c r="F42" i="97" s="1"/>
  <c r="D41" i="97"/>
  <c r="F41" i="97" s="1"/>
  <c r="D40" i="97"/>
  <c r="F40" i="97" s="1"/>
  <c r="F39" i="97"/>
  <c r="D38" i="97"/>
  <c r="F38" i="97" s="1"/>
  <c r="G37" i="97"/>
  <c r="D36" i="97"/>
  <c r="F36" i="97" s="1"/>
  <c r="G35" i="97"/>
  <c r="G23" i="97" s="1"/>
  <c r="G34" i="97"/>
  <c r="D33" i="97"/>
  <c r="F33" i="97" s="1"/>
  <c r="D32" i="97"/>
  <c r="F32" i="97" s="1"/>
  <c r="F28" i="97"/>
  <c r="D27" i="97"/>
  <c r="F27" i="97" s="1"/>
  <c r="B21" i="97"/>
  <c r="B20" i="97"/>
  <c r="B19" i="97"/>
  <c r="B18" i="97"/>
  <c r="B17" i="97"/>
  <c r="B16" i="97"/>
  <c r="B15" i="97"/>
  <c r="J16" i="97" s="1"/>
  <c r="F159" i="95"/>
  <c r="G9" i="95"/>
  <c r="H9" i="95" s="1"/>
  <c r="G8" i="95"/>
  <c r="H8" i="95" s="1"/>
  <c r="G7" i="95"/>
  <c r="H7" i="95" s="1"/>
  <c r="G6" i="95"/>
  <c r="H6" i="95" s="1"/>
  <c r="G5" i="95"/>
  <c r="H5" i="95" s="1"/>
  <c r="G4" i="95"/>
  <c r="H4" i="95" s="1"/>
  <c r="G3" i="95"/>
  <c r="H3" i="95" s="1"/>
  <c r="G2" i="95"/>
  <c r="H2" i="95" s="1"/>
  <c r="D216" i="96"/>
  <c r="F216" i="96" s="1"/>
  <c r="D215" i="96"/>
  <c r="F215" i="96" s="1"/>
  <c r="D214" i="96"/>
  <c r="F214" i="96" s="1"/>
  <c r="D213" i="96"/>
  <c r="F213" i="96" s="1"/>
  <c r="D212" i="96"/>
  <c r="F212" i="96" s="1"/>
  <c r="D211" i="96"/>
  <c r="F211" i="96" s="1"/>
  <c r="D210" i="96"/>
  <c r="F210" i="96" s="1"/>
  <c r="D203" i="96"/>
  <c r="D207" i="96" s="1"/>
  <c r="F207" i="96" s="1"/>
  <c r="D199" i="96"/>
  <c r="F199" i="96" s="1"/>
  <c r="D198" i="96"/>
  <c r="F198" i="96" s="1"/>
  <c r="D197" i="96"/>
  <c r="F197" i="96" s="1"/>
  <c r="D196" i="96"/>
  <c r="F196" i="96" s="1"/>
  <c r="D195" i="96"/>
  <c r="F195" i="96" s="1"/>
  <c r="D194" i="96"/>
  <c r="F194" i="96" s="1"/>
  <c r="D187" i="96"/>
  <c r="D192" i="96" s="1"/>
  <c r="F192" i="96" s="1"/>
  <c r="D183" i="96"/>
  <c r="F183" i="96" s="1"/>
  <c r="D182" i="96"/>
  <c r="F182" i="96" s="1"/>
  <c r="D180" i="96"/>
  <c r="F180" i="96" s="1"/>
  <c r="D179" i="96"/>
  <c r="F179" i="96" s="1"/>
  <c r="D178" i="96"/>
  <c r="F178" i="96" s="1"/>
  <c r="D177" i="96"/>
  <c r="F177" i="96" s="1"/>
  <c r="D176" i="96"/>
  <c r="F176" i="96" s="1"/>
  <c r="D167" i="96"/>
  <c r="D171" i="96" s="1"/>
  <c r="F171" i="96" s="1"/>
  <c r="D164" i="96"/>
  <c r="F164" i="96" s="1"/>
  <c r="D161" i="96"/>
  <c r="F161" i="96" s="1"/>
  <c r="F160" i="96"/>
  <c r="D158" i="96"/>
  <c r="F158" i="96" s="1"/>
  <c r="D156" i="96"/>
  <c r="F156" i="96" s="1"/>
  <c r="D155" i="96"/>
  <c r="F155" i="96" s="1"/>
  <c r="D153" i="96"/>
  <c r="F153" i="96" s="1"/>
  <c r="D152" i="96"/>
  <c r="F152" i="96" s="1"/>
  <c r="D151" i="96"/>
  <c r="F151" i="96" s="1"/>
  <c r="D150" i="96"/>
  <c r="F150" i="96" s="1"/>
  <c r="F146" i="96"/>
  <c r="F145" i="96"/>
  <c r="D144" i="96"/>
  <c r="F144" i="96" s="1"/>
  <c r="D143" i="96"/>
  <c r="F143" i="96" s="1"/>
  <c r="D142" i="96"/>
  <c r="F142" i="96" s="1"/>
  <c r="F141" i="96"/>
  <c r="F140" i="96"/>
  <c r="D139" i="96"/>
  <c r="F139" i="96" s="1"/>
  <c r="F135" i="96"/>
  <c r="D134" i="96"/>
  <c r="F134" i="96" s="1"/>
  <c r="D133" i="96"/>
  <c r="F133" i="96" s="1"/>
  <c r="F130" i="96"/>
  <c r="D129" i="96"/>
  <c r="F129" i="96" s="1"/>
  <c r="F128" i="96"/>
  <c r="D127" i="96"/>
  <c r="F127" i="96" s="1"/>
  <c r="D126" i="96"/>
  <c r="F126" i="96" s="1"/>
  <c r="D125" i="96"/>
  <c r="F125" i="96" s="1"/>
  <c r="D124" i="96"/>
  <c r="F124" i="96" s="1"/>
  <c r="D123" i="96"/>
  <c r="F123" i="96" s="1"/>
  <c r="D122" i="96"/>
  <c r="F122" i="96" s="1"/>
  <c r="G121" i="96"/>
  <c r="D120" i="96"/>
  <c r="F120" i="96" s="1"/>
  <c r="D118" i="96"/>
  <c r="F118" i="96" s="1"/>
  <c r="D117" i="96"/>
  <c r="F117" i="96" s="1"/>
  <c r="F113" i="96"/>
  <c r="F109" i="96"/>
  <c r="D108" i="96"/>
  <c r="F108" i="96" s="1"/>
  <c r="F107" i="96"/>
  <c r="F106" i="96"/>
  <c r="D105" i="96"/>
  <c r="F105" i="96" s="1"/>
  <c r="D104" i="96"/>
  <c r="F104" i="96" s="1"/>
  <c r="D103" i="96"/>
  <c r="D102" i="96"/>
  <c r="F102" i="96" s="1"/>
  <c r="D101" i="96"/>
  <c r="F101" i="96" s="1"/>
  <c r="F100" i="96"/>
  <c r="D99" i="96"/>
  <c r="F99" i="96" s="1"/>
  <c r="D98" i="96"/>
  <c r="F98" i="96" s="1"/>
  <c r="D97" i="96"/>
  <c r="D95" i="96"/>
  <c r="D94" i="96"/>
  <c r="D93" i="96"/>
  <c r="F93" i="96" s="1"/>
  <c r="D91" i="96"/>
  <c r="F91" i="96" s="1"/>
  <c r="F90" i="96"/>
  <c r="F89" i="96"/>
  <c r="D88" i="96"/>
  <c r="F88" i="96" s="1"/>
  <c r="D87" i="96"/>
  <c r="F87" i="96" s="1"/>
  <c r="D86" i="96"/>
  <c r="F86" i="96" s="1"/>
  <c r="D85" i="96"/>
  <c r="F85" i="96" s="1"/>
  <c r="D84" i="96"/>
  <c r="F84" i="96" s="1"/>
  <c r="F83" i="96"/>
  <c r="F82" i="96"/>
  <c r="G81" i="96"/>
  <c r="D80" i="96"/>
  <c r="F80" i="96" s="1"/>
  <c r="D79" i="96"/>
  <c r="F79" i="96" s="1"/>
  <c r="D78" i="96"/>
  <c r="D77" i="96"/>
  <c r="D76" i="96"/>
  <c r="D75" i="96"/>
  <c r="F74" i="96"/>
  <c r="D73" i="96"/>
  <c r="F73" i="96" s="1"/>
  <c r="F72" i="96"/>
  <c r="D71" i="96"/>
  <c r="F71" i="96" s="1"/>
  <c r="F70" i="96"/>
  <c r="D69" i="96"/>
  <c r="F69" i="96" s="1"/>
  <c r="F68" i="96"/>
  <c r="D67" i="96"/>
  <c r="F67" i="96" s="1"/>
  <c r="D66" i="96"/>
  <c r="F66" i="96" s="1"/>
  <c r="F65" i="96"/>
  <c r="F64" i="96"/>
  <c r="D64" i="96"/>
  <c r="F63" i="96"/>
  <c r="D62" i="96"/>
  <c r="F62" i="96" s="1"/>
  <c r="D61" i="96"/>
  <c r="F61" i="96" s="1"/>
  <c r="D60" i="96"/>
  <c r="D59" i="96"/>
  <c r="F59" i="96" s="1"/>
  <c r="D58" i="96"/>
  <c r="D57" i="96"/>
  <c r="F56" i="96"/>
  <c r="D54" i="96"/>
  <c r="F54" i="96" s="1"/>
  <c r="F52" i="96"/>
  <c r="D51" i="96"/>
  <c r="F51" i="96" s="1"/>
  <c r="D50" i="96"/>
  <c r="F50" i="96" s="1"/>
  <c r="G49" i="96"/>
  <c r="D48" i="96"/>
  <c r="F48" i="96" s="1"/>
  <c r="F47" i="96"/>
  <c r="D46" i="96"/>
  <c r="F46" i="96" s="1"/>
  <c r="F45" i="96"/>
  <c r="D45" i="96"/>
  <c r="D44" i="96"/>
  <c r="F44" i="96" s="1"/>
  <c r="F43" i="96"/>
  <c r="D42" i="96"/>
  <c r="F42" i="96" s="1"/>
  <c r="D41" i="96"/>
  <c r="F41" i="96" s="1"/>
  <c r="D40" i="96"/>
  <c r="F40" i="96" s="1"/>
  <c r="F39" i="96"/>
  <c r="D38" i="96"/>
  <c r="F38" i="96" s="1"/>
  <c r="G37" i="96"/>
  <c r="D36" i="96"/>
  <c r="F36" i="96" s="1"/>
  <c r="G35" i="96"/>
  <c r="G34" i="96"/>
  <c r="D33" i="96"/>
  <c r="F33" i="96" s="1"/>
  <c r="D32" i="96"/>
  <c r="F32" i="96" s="1"/>
  <c r="F29" i="96"/>
  <c r="F28" i="96"/>
  <c r="D27" i="96"/>
  <c r="F27" i="96" s="1"/>
  <c r="B21" i="96"/>
  <c r="B20" i="96"/>
  <c r="B19" i="96"/>
  <c r="B18" i="96"/>
  <c r="B17" i="96"/>
  <c r="J18" i="96" s="1"/>
  <c r="B16" i="96"/>
  <c r="D124" i="94"/>
  <c r="F124" i="94" s="1"/>
  <c r="G9" i="94"/>
  <c r="H9" i="94" s="1"/>
  <c r="G8" i="94"/>
  <c r="B15" i="94" s="1"/>
  <c r="G7" i="94"/>
  <c r="H7" i="94" s="1"/>
  <c r="G6" i="94"/>
  <c r="H6" i="94" s="1"/>
  <c r="G5" i="94"/>
  <c r="H5" i="94" s="1"/>
  <c r="G4" i="94"/>
  <c r="H4" i="94" s="1"/>
  <c r="G3" i="94"/>
  <c r="H3" i="94" s="1"/>
  <c r="G2" i="94"/>
  <c r="H2" i="94" s="1"/>
  <c r="D215" i="95"/>
  <c r="F215" i="95" s="1"/>
  <c r="D214" i="95"/>
  <c r="F214" i="95" s="1"/>
  <c r="D213" i="95"/>
  <c r="F213" i="95" s="1"/>
  <c r="D212" i="95"/>
  <c r="F212" i="95" s="1"/>
  <c r="D211" i="95"/>
  <c r="F211" i="95" s="1"/>
  <c r="D210" i="95"/>
  <c r="F210" i="95" s="1"/>
  <c r="D209" i="95"/>
  <c r="F209" i="95" s="1"/>
  <c r="D202" i="95"/>
  <c r="D206" i="95" s="1"/>
  <c r="F206" i="95" s="1"/>
  <c r="D198" i="95"/>
  <c r="F198" i="95" s="1"/>
  <c r="D197" i="95"/>
  <c r="F197" i="95" s="1"/>
  <c r="D196" i="95"/>
  <c r="F196" i="95" s="1"/>
  <c r="D195" i="95"/>
  <c r="F195" i="95" s="1"/>
  <c r="D194" i="95"/>
  <c r="F194" i="95" s="1"/>
  <c r="D193" i="95"/>
  <c r="F193" i="95" s="1"/>
  <c r="D186" i="95"/>
  <c r="D191" i="95" s="1"/>
  <c r="F191" i="95" s="1"/>
  <c r="D182" i="95"/>
  <c r="F182" i="95" s="1"/>
  <c r="D181" i="95"/>
  <c r="F181" i="95" s="1"/>
  <c r="D179" i="95"/>
  <c r="F179" i="95" s="1"/>
  <c r="D178" i="95"/>
  <c r="F178" i="95" s="1"/>
  <c r="D177" i="95"/>
  <c r="F177" i="95" s="1"/>
  <c r="D176" i="95"/>
  <c r="F176" i="95" s="1"/>
  <c r="D175" i="95"/>
  <c r="F175" i="95" s="1"/>
  <c r="D166" i="95"/>
  <c r="D170" i="95" s="1"/>
  <c r="F170" i="95" s="1"/>
  <c r="D163" i="95"/>
  <c r="F163" i="95" s="1"/>
  <c r="F162" i="95"/>
  <c r="D160" i="95"/>
  <c r="F160" i="95" s="1"/>
  <c r="D157" i="95"/>
  <c r="F157" i="95" s="1"/>
  <c r="D155" i="95"/>
  <c r="F155" i="95" s="1"/>
  <c r="D154" i="95"/>
  <c r="F154" i="95" s="1"/>
  <c r="D153" i="95"/>
  <c r="F153" i="95" s="1"/>
  <c r="D152" i="95"/>
  <c r="F152" i="95" s="1"/>
  <c r="D151" i="95"/>
  <c r="F151" i="95" s="1"/>
  <c r="D150" i="95"/>
  <c r="F150" i="95" s="1"/>
  <c r="D149" i="95"/>
  <c r="F149" i="95" s="1"/>
  <c r="F145" i="95"/>
  <c r="F144" i="95"/>
  <c r="D143" i="95"/>
  <c r="F143" i="95" s="1"/>
  <c r="D142" i="95"/>
  <c r="F142" i="95" s="1"/>
  <c r="D141" i="95"/>
  <c r="F141" i="95" s="1"/>
  <c r="F140" i="95"/>
  <c r="F139" i="95"/>
  <c r="D138" i="95"/>
  <c r="F138" i="95" s="1"/>
  <c r="D133" i="95"/>
  <c r="F133" i="95" s="1"/>
  <c r="D132" i="95"/>
  <c r="F132" i="95" s="1"/>
  <c r="F129" i="95"/>
  <c r="D128" i="95"/>
  <c r="F128" i="95" s="1"/>
  <c r="F127" i="95"/>
  <c r="D126" i="95"/>
  <c r="F126" i="95" s="1"/>
  <c r="D125" i="95"/>
  <c r="F125" i="95" s="1"/>
  <c r="D124" i="95"/>
  <c r="F124" i="95" s="1"/>
  <c r="D123" i="95"/>
  <c r="F123" i="95" s="1"/>
  <c r="D122" i="95"/>
  <c r="F122" i="95" s="1"/>
  <c r="D121" i="95"/>
  <c r="F121" i="95" s="1"/>
  <c r="G120" i="95"/>
  <c r="D119" i="95"/>
  <c r="F119" i="95" s="1"/>
  <c r="D117" i="95"/>
  <c r="F117" i="95" s="1"/>
  <c r="D116" i="95"/>
  <c r="F116" i="95" s="1"/>
  <c r="F112" i="95"/>
  <c r="F108" i="95"/>
  <c r="D107" i="95"/>
  <c r="F107" i="95" s="1"/>
  <c r="F106" i="95"/>
  <c r="F105" i="95"/>
  <c r="D104" i="95"/>
  <c r="F104" i="95" s="1"/>
  <c r="D103" i="95"/>
  <c r="F103" i="95" s="1"/>
  <c r="D102" i="95"/>
  <c r="F101" i="95"/>
  <c r="D101" i="95"/>
  <c r="F100" i="95"/>
  <c r="D100" i="95"/>
  <c r="F99" i="95"/>
  <c r="D98" i="95"/>
  <c r="F98" i="95" s="1"/>
  <c r="D97" i="95"/>
  <c r="F97" i="95" s="1"/>
  <c r="D96" i="95"/>
  <c r="D94" i="95"/>
  <c r="D93" i="95"/>
  <c r="D92" i="95"/>
  <c r="F92" i="95" s="1"/>
  <c r="F91" i="95"/>
  <c r="F90" i="95"/>
  <c r="D90" i="95"/>
  <c r="F89" i="95"/>
  <c r="F88" i="95"/>
  <c r="D87" i="95"/>
  <c r="F87" i="95" s="1"/>
  <c r="D86" i="95"/>
  <c r="F86" i="95" s="1"/>
  <c r="D85" i="95"/>
  <c r="F85" i="95" s="1"/>
  <c r="D84" i="95"/>
  <c r="F84" i="95" s="1"/>
  <c r="D83" i="95"/>
  <c r="F83" i="95" s="1"/>
  <c r="F82" i="95"/>
  <c r="F81" i="95"/>
  <c r="G80" i="95"/>
  <c r="D79" i="95"/>
  <c r="F79" i="95" s="1"/>
  <c r="D78" i="95"/>
  <c r="F78" i="95" s="1"/>
  <c r="D77" i="95"/>
  <c r="D76" i="95"/>
  <c r="D75" i="95"/>
  <c r="D74" i="95"/>
  <c r="F73" i="95"/>
  <c r="F72" i="95"/>
  <c r="D72" i="95"/>
  <c r="F71" i="95"/>
  <c r="D70" i="95"/>
  <c r="F70" i="95" s="1"/>
  <c r="F69" i="95"/>
  <c r="D68" i="95"/>
  <c r="F68" i="95" s="1"/>
  <c r="F67" i="95"/>
  <c r="D66" i="95"/>
  <c r="F66" i="95" s="1"/>
  <c r="D65" i="95"/>
  <c r="F65" i="95" s="1"/>
  <c r="F64" i="95"/>
  <c r="D63" i="95"/>
  <c r="F63" i="95" s="1"/>
  <c r="F62" i="95"/>
  <c r="D61" i="95"/>
  <c r="F61" i="95" s="1"/>
  <c r="D60" i="95"/>
  <c r="F60" i="95" s="1"/>
  <c r="D59" i="95"/>
  <c r="D58" i="95"/>
  <c r="D57" i="95"/>
  <c r="D56" i="95"/>
  <c r="F55" i="95"/>
  <c r="D53" i="95"/>
  <c r="F53" i="95" s="1"/>
  <c r="F52" i="95"/>
  <c r="D51" i="95"/>
  <c r="F51" i="95" s="1"/>
  <c r="D50" i="95"/>
  <c r="F50" i="95" s="1"/>
  <c r="G49" i="95"/>
  <c r="D48" i="95"/>
  <c r="F48" i="95" s="1"/>
  <c r="F47" i="95"/>
  <c r="D46" i="95"/>
  <c r="F46" i="95" s="1"/>
  <c r="D45" i="95"/>
  <c r="F45" i="95" s="1"/>
  <c r="D44" i="95"/>
  <c r="F44" i="95" s="1"/>
  <c r="F43" i="95"/>
  <c r="D42" i="95"/>
  <c r="F42" i="95" s="1"/>
  <c r="D41" i="95"/>
  <c r="F41" i="95" s="1"/>
  <c r="D40" i="95"/>
  <c r="F40" i="95" s="1"/>
  <c r="F39" i="95"/>
  <c r="D38" i="95"/>
  <c r="F38" i="95" s="1"/>
  <c r="G37" i="95"/>
  <c r="F36" i="95"/>
  <c r="D36" i="95"/>
  <c r="G35" i="95"/>
  <c r="G34" i="95"/>
  <c r="F33" i="95"/>
  <c r="D33" i="95"/>
  <c r="F32" i="95"/>
  <c r="D32" i="95"/>
  <c r="F29" i="95"/>
  <c r="F28" i="95"/>
  <c r="F27" i="95"/>
  <c r="D27" i="95"/>
  <c r="B21" i="95"/>
  <c r="B20" i="95"/>
  <c r="B19" i="95"/>
  <c r="B18" i="95"/>
  <c r="B17" i="95"/>
  <c r="B16" i="95"/>
  <c r="D154" i="93"/>
  <c r="F154" i="93" s="1"/>
  <c r="F92" i="93"/>
  <c r="G9" i="93"/>
  <c r="H9" i="93" s="1"/>
  <c r="G8" i="93"/>
  <c r="H8" i="93" s="1"/>
  <c r="G7" i="93"/>
  <c r="H7" i="93" s="1"/>
  <c r="G6" i="93"/>
  <c r="H6" i="93" s="1"/>
  <c r="G5" i="93"/>
  <c r="H5" i="93" s="1"/>
  <c r="G4" i="93"/>
  <c r="H4" i="93" s="1"/>
  <c r="G3" i="93"/>
  <c r="H3" i="93" s="1"/>
  <c r="G2" i="93"/>
  <c r="H2" i="93" s="1"/>
  <c r="D216" i="94"/>
  <c r="F216" i="94" s="1"/>
  <c r="D215" i="94"/>
  <c r="F215" i="94" s="1"/>
  <c r="D214" i="94"/>
  <c r="F214" i="94" s="1"/>
  <c r="D213" i="94"/>
  <c r="F213" i="94" s="1"/>
  <c r="D212" i="94"/>
  <c r="F212" i="94" s="1"/>
  <c r="D211" i="94"/>
  <c r="F211" i="94" s="1"/>
  <c r="D210" i="94"/>
  <c r="F210" i="94" s="1"/>
  <c r="D203" i="94"/>
  <c r="D208" i="94" s="1"/>
  <c r="F208" i="94" s="1"/>
  <c r="D199" i="94"/>
  <c r="F199" i="94" s="1"/>
  <c r="D198" i="94"/>
  <c r="F198" i="94" s="1"/>
  <c r="D197" i="94"/>
  <c r="F197" i="94" s="1"/>
  <c r="D196" i="94"/>
  <c r="F196" i="94" s="1"/>
  <c r="D195" i="94"/>
  <c r="F195" i="94" s="1"/>
  <c r="D194" i="94"/>
  <c r="F194" i="94" s="1"/>
  <c r="D187" i="94"/>
  <c r="D192" i="94" s="1"/>
  <c r="F192" i="94" s="1"/>
  <c r="D183" i="94"/>
  <c r="F183" i="94" s="1"/>
  <c r="D182" i="94"/>
  <c r="F182" i="94" s="1"/>
  <c r="D180" i="94"/>
  <c r="F180" i="94" s="1"/>
  <c r="D179" i="94"/>
  <c r="F179" i="94" s="1"/>
  <c r="D178" i="94"/>
  <c r="F178" i="94" s="1"/>
  <c r="D177" i="94"/>
  <c r="F177" i="94" s="1"/>
  <c r="D176" i="94"/>
  <c r="F176" i="94" s="1"/>
  <c r="D167" i="94"/>
  <c r="D172" i="94" s="1"/>
  <c r="F172" i="94" s="1"/>
  <c r="D164" i="94"/>
  <c r="F164" i="94" s="1"/>
  <c r="F163" i="94"/>
  <c r="D161" i="94"/>
  <c r="F161" i="94" s="1"/>
  <c r="F160" i="94"/>
  <c r="D158" i="94"/>
  <c r="F158" i="94" s="1"/>
  <c r="D156" i="94"/>
  <c r="F156" i="94" s="1"/>
  <c r="D155" i="94"/>
  <c r="F155" i="94" s="1"/>
  <c r="D154" i="94"/>
  <c r="F154" i="94" s="1"/>
  <c r="D153" i="94"/>
  <c r="F153" i="94" s="1"/>
  <c r="D152" i="94"/>
  <c r="F152" i="94" s="1"/>
  <c r="D151" i="94"/>
  <c r="F151" i="94" s="1"/>
  <c r="D150" i="94"/>
  <c r="F150" i="94" s="1"/>
  <c r="F146" i="94"/>
  <c r="F145" i="94"/>
  <c r="D144" i="94"/>
  <c r="F144" i="94" s="1"/>
  <c r="D143" i="94"/>
  <c r="F143" i="94" s="1"/>
  <c r="D142" i="94"/>
  <c r="F142" i="94" s="1"/>
  <c r="F141" i="94"/>
  <c r="F140" i="94"/>
  <c r="D139" i="94"/>
  <c r="F139" i="94" s="1"/>
  <c r="F135" i="94"/>
  <c r="D134" i="94"/>
  <c r="F134" i="94" s="1"/>
  <c r="D133" i="94"/>
  <c r="F133" i="94" s="1"/>
  <c r="F130" i="94"/>
  <c r="D129" i="94"/>
  <c r="F129" i="94" s="1"/>
  <c r="F128" i="94"/>
  <c r="D127" i="94"/>
  <c r="F127" i="94" s="1"/>
  <c r="D126" i="94"/>
  <c r="F126" i="94" s="1"/>
  <c r="D125" i="94"/>
  <c r="F125" i="94" s="1"/>
  <c r="D123" i="94"/>
  <c r="F123" i="94" s="1"/>
  <c r="D122" i="94"/>
  <c r="F122" i="94" s="1"/>
  <c r="G121" i="94"/>
  <c r="D120" i="94"/>
  <c r="F120" i="94" s="1"/>
  <c r="D118" i="94"/>
  <c r="F118" i="94" s="1"/>
  <c r="D117" i="94"/>
  <c r="F117" i="94" s="1"/>
  <c r="F113" i="94"/>
  <c r="F109" i="94"/>
  <c r="D108" i="94"/>
  <c r="F108" i="94" s="1"/>
  <c r="F107" i="94"/>
  <c r="F106" i="94"/>
  <c r="D105" i="94"/>
  <c r="F105" i="94" s="1"/>
  <c r="D104" i="94"/>
  <c r="F104" i="94" s="1"/>
  <c r="D103" i="94"/>
  <c r="D102" i="94"/>
  <c r="D101" i="94"/>
  <c r="F101" i="94" s="1"/>
  <c r="F100" i="94"/>
  <c r="D99" i="94"/>
  <c r="F99" i="94" s="1"/>
  <c r="D98" i="94"/>
  <c r="F98" i="94" s="1"/>
  <c r="D97" i="94"/>
  <c r="D95" i="94"/>
  <c r="D94" i="94"/>
  <c r="D93" i="94"/>
  <c r="F93" i="94" s="1"/>
  <c r="F92" i="94"/>
  <c r="D91" i="94"/>
  <c r="F91" i="94" s="1"/>
  <c r="F90" i="94"/>
  <c r="F89" i="94"/>
  <c r="D88" i="94"/>
  <c r="F88" i="94" s="1"/>
  <c r="D87" i="94"/>
  <c r="F87" i="94" s="1"/>
  <c r="D86" i="94"/>
  <c r="F86" i="94" s="1"/>
  <c r="D85" i="94"/>
  <c r="F85" i="94" s="1"/>
  <c r="D84" i="94"/>
  <c r="F84" i="94" s="1"/>
  <c r="F83" i="94"/>
  <c r="F82" i="94"/>
  <c r="G81" i="94"/>
  <c r="D80" i="94"/>
  <c r="F80" i="94" s="1"/>
  <c r="D79" i="94"/>
  <c r="F79" i="94" s="1"/>
  <c r="D78" i="94"/>
  <c r="D77" i="94"/>
  <c r="D76" i="94"/>
  <c r="D75" i="94"/>
  <c r="F74" i="94"/>
  <c r="D73" i="94"/>
  <c r="F73" i="94" s="1"/>
  <c r="F72" i="94"/>
  <c r="D71" i="94"/>
  <c r="F71" i="94" s="1"/>
  <c r="F70" i="94"/>
  <c r="D69" i="94"/>
  <c r="F69" i="94" s="1"/>
  <c r="F68" i="94"/>
  <c r="D67" i="94"/>
  <c r="F67" i="94" s="1"/>
  <c r="D66" i="94"/>
  <c r="F66" i="94" s="1"/>
  <c r="F65" i="94"/>
  <c r="D64" i="94"/>
  <c r="F64" i="94" s="1"/>
  <c r="F63" i="94"/>
  <c r="D62" i="94"/>
  <c r="F62" i="94" s="1"/>
  <c r="D61" i="94"/>
  <c r="F61" i="94" s="1"/>
  <c r="D60" i="94"/>
  <c r="D59" i="94"/>
  <c r="D58" i="94"/>
  <c r="D57" i="94"/>
  <c r="F56" i="94"/>
  <c r="D54" i="94"/>
  <c r="F54" i="94" s="1"/>
  <c r="F52" i="94"/>
  <c r="D51" i="94"/>
  <c r="F51" i="94" s="1"/>
  <c r="D50" i="94"/>
  <c r="F50" i="94" s="1"/>
  <c r="G49" i="94"/>
  <c r="D48" i="94"/>
  <c r="F48" i="94" s="1"/>
  <c r="F47" i="94"/>
  <c r="D46" i="94"/>
  <c r="F46" i="94" s="1"/>
  <c r="D45" i="94"/>
  <c r="F45" i="94" s="1"/>
  <c r="D44" i="94"/>
  <c r="F44" i="94" s="1"/>
  <c r="F43" i="94"/>
  <c r="D42" i="94"/>
  <c r="F42" i="94" s="1"/>
  <c r="D41" i="94"/>
  <c r="F41" i="94" s="1"/>
  <c r="D40" i="94"/>
  <c r="F40" i="94" s="1"/>
  <c r="F39" i="94"/>
  <c r="D38" i="94"/>
  <c r="F38" i="94" s="1"/>
  <c r="G37" i="94"/>
  <c r="D36" i="94"/>
  <c r="F36" i="94" s="1"/>
  <c r="G35" i="94"/>
  <c r="G34" i="94"/>
  <c r="D33" i="94"/>
  <c r="F33" i="94" s="1"/>
  <c r="D32" i="94"/>
  <c r="F32" i="94" s="1"/>
  <c r="F28" i="94"/>
  <c r="D27" i="94"/>
  <c r="F27" i="94" s="1"/>
  <c r="B21" i="94"/>
  <c r="B20" i="94"/>
  <c r="B19" i="94"/>
  <c r="B18" i="94"/>
  <c r="B17" i="94"/>
  <c r="B16" i="94"/>
  <c r="J19" i="105" l="1"/>
  <c r="J20" i="105"/>
  <c r="J22" i="104"/>
  <c r="D174" i="104"/>
  <c r="F174" i="104" s="1"/>
  <c r="D173" i="104"/>
  <c r="F173" i="104" s="1"/>
  <c r="D181" i="104" s="1"/>
  <c r="F181" i="104" s="1"/>
  <c r="J19" i="104" s="1"/>
  <c r="J20" i="104"/>
  <c r="G23" i="96"/>
  <c r="F93" i="97"/>
  <c r="J18" i="98"/>
  <c r="F56" i="99"/>
  <c r="F101" i="99"/>
  <c r="G23" i="100"/>
  <c r="F75" i="102"/>
  <c r="F102" i="102"/>
  <c r="D172" i="102"/>
  <c r="F172" i="102" s="1"/>
  <c r="D208" i="102"/>
  <c r="F208" i="102" s="1"/>
  <c r="F93" i="103"/>
  <c r="F57" i="94"/>
  <c r="J18" i="97"/>
  <c r="J18" i="99"/>
  <c r="D168" i="102"/>
  <c r="F168" i="102" s="1"/>
  <c r="D204" i="102"/>
  <c r="F204" i="102" s="1"/>
  <c r="F94" i="94"/>
  <c r="G23" i="95"/>
  <c r="F74" i="95"/>
  <c r="D170" i="102"/>
  <c r="F170" i="102" s="1"/>
  <c r="D206" i="102"/>
  <c r="F206" i="102" s="1"/>
  <c r="F58" i="103"/>
  <c r="J18" i="94"/>
  <c r="F75" i="94"/>
  <c r="F102" i="94"/>
  <c r="F56" i="95"/>
  <c r="F58" i="95"/>
  <c r="F101" i="97"/>
  <c r="J16" i="98"/>
  <c r="D170" i="98"/>
  <c r="F170" i="98" s="1"/>
  <c r="D206" i="98"/>
  <c r="F206" i="98" s="1"/>
  <c r="F75" i="98"/>
  <c r="D168" i="98"/>
  <c r="F168" i="98" s="1"/>
  <c r="D172" i="98"/>
  <c r="F172" i="98" s="1"/>
  <c r="D204" i="98"/>
  <c r="F204" i="98" s="1"/>
  <c r="D208" i="98"/>
  <c r="F208" i="98" s="1"/>
  <c r="G23" i="99"/>
  <c r="F74" i="99"/>
  <c r="D169" i="100"/>
  <c r="F169" i="100" s="1"/>
  <c r="D205" i="100"/>
  <c r="F205" i="100" s="1"/>
  <c r="F93" i="100"/>
  <c r="D167" i="100"/>
  <c r="F167" i="100" s="1"/>
  <c r="D171" i="100"/>
  <c r="F171" i="100" s="1"/>
  <c r="D203" i="100"/>
  <c r="F203" i="100" s="1"/>
  <c r="D207" i="100"/>
  <c r="F207" i="100" s="1"/>
  <c r="J18" i="101"/>
  <c r="F56" i="101"/>
  <c r="F58" i="101"/>
  <c r="F101" i="101"/>
  <c r="J18" i="103"/>
  <c r="F101" i="103"/>
  <c r="D167" i="103"/>
  <c r="F167" i="103" s="1"/>
  <c r="D171" i="103"/>
  <c r="F171" i="103" s="1"/>
  <c r="D203" i="103"/>
  <c r="F203" i="103" s="1"/>
  <c r="F134" i="103"/>
  <c r="D169" i="103"/>
  <c r="F169" i="103" s="1"/>
  <c r="D205" i="103"/>
  <c r="F205" i="103" s="1"/>
  <c r="F57" i="102"/>
  <c r="F135" i="102"/>
  <c r="J18" i="102"/>
  <c r="F56" i="103"/>
  <c r="F74" i="103"/>
  <c r="D168" i="103"/>
  <c r="F168" i="103" s="1"/>
  <c r="D204" i="103"/>
  <c r="F204" i="103" s="1"/>
  <c r="D206" i="103"/>
  <c r="F206" i="103" s="1"/>
  <c r="F94" i="102"/>
  <c r="D169" i="102"/>
  <c r="F169" i="102" s="1"/>
  <c r="D205" i="102"/>
  <c r="F205" i="102" s="1"/>
  <c r="J22" i="102" s="1"/>
  <c r="D168" i="101"/>
  <c r="F168" i="101" s="1"/>
  <c r="D170" i="101"/>
  <c r="F170" i="101" s="1"/>
  <c r="D204" i="101"/>
  <c r="F204" i="101" s="1"/>
  <c r="D206" i="101"/>
  <c r="F206" i="101" s="1"/>
  <c r="F134" i="101"/>
  <c r="D167" i="101"/>
  <c r="F167" i="101" s="1"/>
  <c r="D169" i="101"/>
  <c r="F169" i="101" s="1"/>
  <c r="D203" i="101"/>
  <c r="F203" i="101" s="1"/>
  <c r="D205" i="101"/>
  <c r="F205" i="101" s="1"/>
  <c r="B15" i="101"/>
  <c r="J16" i="101" s="1"/>
  <c r="F56" i="100"/>
  <c r="F74" i="100"/>
  <c r="D168" i="100"/>
  <c r="F168" i="100" s="1"/>
  <c r="D173" i="100" s="1"/>
  <c r="F173" i="100" s="1"/>
  <c r="D204" i="100"/>
  <c r="F204" i="100" s="1"/>
  <c r="J22" i="100" s="1"/>
  <c r="F93" i="99"/>
  <c r="F134" i="99"/>
  <c r="D167" i="99"/>
  <c r="F167" i="99" s="1"/>
  <c r="D169" i="99"/>
  <c r="F169" i="99" s="1"/>
  <c r="D171" i="99"/>
  <c r="F171" i="99" s="1"/>
  <c r="D203" i="99"/>
  <c r="F203" i="99" s="1"/>
  <c r="D205" i="99"/>
  <c r="F205" i="99" s="1"/>
  <c r="D207" i="99"/>
  <c r="F207" i="99" s="1"/>
  <c r="B15" i="99"/>
  <c r="J16" i="99" s="1"/>
  <c r="D168" i="99"/>
  <c r="F168" i="99" s="1"/>
  <c r="D204" i="99"/>
  <c r="F204" i="99" s="1"/>
  <c r="D168" i="97"/>
  <c r="F168" i="97" s="1"/>
  <c r="D170" i="97"/>
  <c r="F170" i="97" s="1"/>
  <c r="D204" i="97"/>
  <c r="F204" i="97" s="1"/>
  <c r="D206" i="97"/>
  <c r="F206" i="97" s="1"/>
  <c r="F56" i="97"/>
  <c r="F74" i="97"/>
  <c r="F134" i="97"/>
  <c r="D167" i="97"/>
  <c r="F167" i="97" s="1"/>
  <c r="D173" i="97" s="1"/>
  <c r="F173" i="97" s="1"/>
  <c r="D169" i="97"/>
  <c r="F169" i="97" s="1"/>
  <c r="D203" i="97"/>
  <c r="F203" i="97" s="1"/>
  <c r="D205" i="97"/>
  <c r="F205" i="97" s="1"/>
  <c r="F94" i="98"/>
  <c r="D169" i="98"/>
  <c r="F169" i="98" s="1"/>
  <c r="D174" i="98" s="1"/>
  <c r="F174" i="98" s="1"/>
  <c r="D205" i="98"/>
  <c r="F205" i="98" s="1"/>
  <c r="J22" i="98"/>
  <c r="F57" i="96"/>
  <c r="F75" i="96"/>
  <c r="F94" i="96"/>
  <c r="D168" i="96"/>
  <c r="F168" i="96" s="1"/>
  <c r="D170" i="96"/>
  <c r="F170" i="96" s="1"/>
  <c r="D172" i="96"/>
  <c r="F172" i="96" s="1"/>
  <c r="D204" i="96"/>
  <c r="F204" i="96" s="1"/>
  <c r="D206" i="96"/>
  <c r="F206" i="96" s="1"/>
  <c r="D208" i="96"/>
  <c r="F208" i="96" s="1"/>
  <c r="D169" i="96"/>
  <c r="F169" i="96" s="1"/>
  <c r="D205" i="96"/>
  <c r="F205" i="96" s="1"/>
  <c r="J18" i="95"/>
  <c r="F93" i="95"/>
  <c r="D167" i="95"/>
  <c r="F167" i="95" s="1"/>
  <c r="D169" i="95"/>
  <c r="F169" i="95" s="1"/>
  <c r="D171" i="95"/>
  <c r="F171" i="95" s="1"/>
  <c r="D203" i="95"/>
  <c r="F203" i="95" s="1"/>
  <c r="D205" i="95"/>
  <c r="F205" i="95" s="1"/>
  <c r="D207" i="95"/>
  <c r="F207" i="95" s="1"/>
  <c r="D168" i="95"/>
  <c r="F168" i="95" s="1"/>
  <c r="D204" i="95"/>
  <c r="F204" i="95" s="1"/>
  <c r="D189" i="94"/>
  <c r="F189" i="94" s="1"/>
  <c r="D191" i="94"/>
  <c r="F191" i="94" s="1"/>
  <c r="G23" i="94"/>
  <c r="F59" i="94"/>
  <c r="D188" i="94"/>
  <c r="F188" i="94" s="1"/>
  <c r="D190" i="94"/>
  <c r="F190" i="94" s="1"/>
  <c r="H8" i="94"/>
  <c r="J16" i="94" s="1"/>
  <c r="B15" i="93"/>
  <c r="J16" i="93" s="1"/>
  <c r="D173" i="103"/>
  <c r="F173" i="103" s="1"/>
  <c r="D187" i="103"/>
  <c r="F187" i="103" s="1"/>
  <c r="D188" i="103"/>
  <c r="F188" i="103" s="1"/>
  <c r="D189" i="103"/>
  <c r="F189" i="103" s="1"/>
  <c r="D190" i="103"/>
  <c r="F190" i="103" s="1"/>
  <c r="D174" i="102"/>
  <c r="F174" i="102" s="1"/>
  <c r="D173" i="102"/>
  <c r="F173" i="102" s="1"/>
  <c r="J20" i="102"/>
  <c r="B15" i="102"/>
  <c r="J16" i="102" s="1"/>
  <c r="D188" i="102"/>
  <c r="F188" i="102" s="1"/>
  <c r="D189" i="102"/>
  <c r="F189" i="102" s="1"/>
  <c r="D190" i="102"/>
  <c r="F190" i="102" s="1"/>
  <c r="D191" i="102"/>
  <c r="F191" i="102" s="1"/>
  <c r="D173" i="101"/>
  <c r="F173" i="101" s="1"/>
  <c r="D172" i="101"/>
  <c r="F172" i="101" s="1"/>
  <c r="J20" i="101" s="1"/>
  <c r="J22" i="101"/>
  <c r="D187" i="101"/>
  <c r="F187" i="101" s="1"/>
  <c r="D188" i="101"/>
  <c r="F188" i="101" s="1"/>
  <c r="D189" i="101"/>
  <c r="F189" i="101" s="1"/>
  <c r="D190" i="101"/>
  <c r="F190" i="101" s="1"/>
  <c r="D172" i="100"/>
  <c r="F172" i="100" s="1"/>
  <c r="D187" i="100"/>
  <c r="F187" i="100" s="1"/>
  <c r="D188" i="100"/>
  <c r="F188" i="100" s="1"/>
  <c r="D189" i="100"/>
  <c r="F189" i="100" s="1"/>
  <c r="D190" i="100"/>
  <c r="F190" i="100" s="1"/>
  <c r="D173" i="99"/>
  <c r="F173" i="99" s="1"/>
  <c r="D187" i="99"/>
  <c r="F187" i="99" s="1"/>
  <c r="D188" i="99"/>
  <c r="F188" i="99" s="1"/>
  <c r="D189" i="99"/>
  <c r="F189" i="99" s="1"/>
  <c r="D190" i="99"/>
  <c r="F190" i="99" s="1"/>
  <c r="J16" i="96"/>
  <c r="D173" i="98"/>
  <c r="F173" i="98" s="1"/>
  <c r="D188" i="98"/>
  <c r="F188" i="98" s="1"/>
  <c r="D189" i="98"/>
  <c r="F189" i="98" s="1"/>
  <c r="D190" i="98"/>
  <c r="F190" i="98" s="1"/>
  <c r="D191" i="98"/>
  <c r="F191" i="98" s="1"/>
  <c r="D172" i="97"/>
  <c r="F172" i="97" s="1"/>
  <c r="D187" i="97"/>
  <c r="F187" i="97" s="1"/>
  <c r="D188" i="97"/>
  <c r="F188" i="97" s="1"/>
  <c r="D189" i="97"/>
  <c r="F189" i="97" s="1"/>
  <c r="D190" i="97"/>
  <c r="F190" i="97" s="1"/>
  <c r="B15" i="95"/>
  <c r="J16" i="95" s="1"/>
  <c r="D174" i="96"/>
  <c r="F174" i="96" s="1"/>
  <c r="D188" i="96"/>
  <c r="F188" i="96" s="1"/>
  <c r="D189" i="96"/>
  <c r="F189" i="96" s="1"/>
  <c r="D190" i="96"/>
  <c r="F190" i="96" s="1"/>
  <c r="D191" i="96"/>
  <c r="F191" i="96" s="1"/>
  <c r="D173" i="95"/>
  <c r="F173" i="95" s="1"/>
  <c r="D187" i="95"/>
  <c r="F187" i="95" s="1"/>
  <c r="D188" i="95"/>
  <c r="F188" i="95" s="1"/>
  <c r="D189" i="95"/>
  <c r="F189" i="95" s="1"/>
  <c r="D190" i="95"/>
  <c r="F190" i="95" s="1"/>
  <c r="D168" i="94"/>
  <c r="F168" i="94" s="1"/>
  <c r="D169" i="94"/>
  <c r="F169" i="94" s="1"/>
  <c r="D170" i="94"/>
  <c r="F170" i="94" s="1"/>
  <c r="D171" i="94"/>
  <c r="F171" i="94" s="1"/>
  <c r="D204" i="94"/>
  <c r="F204" i="94" s="1"/>
  <c r="D205" i="94"/>
  <c r="F205" i="94" s="1"/>
  <c r="D206" i="94"/>
  <c r="F206" i="94" s="1"/>
  <c r="D207" i="94"/>
  <c r="F207" i="94" s="1"/>
  <c r="J23" i="105" l="1"/>
  <c r="J24" i="105" s="1"/>
  <c r="J25" i="105" s="1"/>
  <c r="J23" i="104"/>
  <c r="J24" i="104" s="1"/>
  <c r="J25" i="104" s="1"/>
  <c r="D172" i="95"/>
  <c r="F172" i="95" s="1"/>
  <c r="D180" i="95" s="1"/>
  <c r="F180" i="95" s="1"/>
  <c r="J17" i="95" s="1"/>
  <c r="J19" i="95" s="1"/>
  <c r="J22" i="97"/>
  <c r="D172" i="99"/>
  <c r="F172" i="99" s="1"/>
  <c r="D180" i="99" s="1"/>
  <c r="F180" i="99" s="1"/>
  <c r="J22" i="103"/>
  <c r="D172" i="103"/>
  <c r="F172" i="103" s="1"/>
  <c r="D173" i="96"/>
  <c r="F173" i="96" s="1"/>
  <c r="D181" i="96" s="1"/>
  <c r="F181" i="96" s="1"/>
  <c r="J17" i="96" s="1"/>
  <c r="J19" i="96" s="1"/>
  <c r="D180" i="97"/>
  <c r="F180" i="97" s="1"/>
  <c r="J17" i="97" s="1"/>
  <c r="J19" i="97" s="1"/>
  <c r="J17" i="99"/>
  <c r="J19" i="99" s="1"/>
  <c r="D180" i="100"/>
  <c r="F180" i="100" s="1"/>
  <c r="J17" i="100" s="1"/>
  <c r="J19" i="100" s="1"/>
  <c r="J20" i="103"/>
  <c r="D180" i="103"/>
  <c r="F180" i="103" s="1"/>
  <c r="J17" i="103" s="1"/>
  <c r="D181" i="102"/>
  <c r="F181" i="102" s="1"/>
  <c r="J17" i="102" s="1"/>
  <c r="J19" i="102" s="1"/>
  <c r="D180" i="101"/>
  <c r="F180" i="101" s="1"/>
  <c r="J20" i="100"/>
  <c r="J22" i="99"/>
  <c r="J20" i="99"/>
  <c r="D181" i="98"/>
  <c r="F181" i="98" s="1"/>
  <c r="J20" i="98"/>
  <c r="J22" i="96"/>
  <c r="J22" i="95"/>
  <c r="J20" i="95"/>
  <c r="J21" i="94"/>
  <c r="J21" i="103"/>
  <c r="J21" i="102"/>
  <c r="J21" i="101"/>
  <c r="J21" i="100"/>
  <c r="J21" i="99"/>
  <c r="J21" i="98"/>
  <c r="J21" i="97"/>
  <c r="J20" i="97"/>
  <c r="J21" i="96"/>
  <c r="J21" i="95"/>
  <c r="D174" i="94"/>
  <c r="F174" i="94" s="1"/>
  <c r="J20" i="94" s="1"/>
  <c r="D173" i="94"/>
  <c r="F173" i="94" s="1"/>
  <c r="J22" i="94"/>
  <c r="J19" i="103" l="1"/>
  <c r="J23" i="95"/>
  <c r="J24" i="95" s="1"/>
  <c r="J25" i="95" s="1"/>
  <c r="J20" i="96"/>
  <c r="J23" i="100"/>
  <c r="J24" i="100" s="1"/>
  <c r="J25" i="100" s="1"/>
  <c r="J23" i="103"/>
  <c r="J23" i="97"/>
  <c r="J24" i="97" s="1"/>
  <c r="J25" i="97" s="1"/>
  <c r="J17" i="101"/>
  <c r="J19" i="101" s="1"/>
  <c r="J23" i="99"/>
  <c r="J24" i="99" s="1"/>
  <c r="J25" i="99" s="1"/>
  <c r="J17" i="98"/>
  <c r="J19" i="98" s="1"/>
  <c r="D181" i="94"/>
  <c r="F181" i="94" s="1"/>
  <c r="J23" i="102"/>
  <c r="J24" i="102" s="1"/>
  <c r="J25" i="102" s="1"/>
  <c r="J23" i="96"/>
  <c r="J24" i="96" s="1"/>
  <c r="J25" i="96" s="1"/>
  <c r="D48" i="92"/>
  <c r="G9" i="92"/>
  <c r="H9" i="92" s="1"/>
  <c r="G8" i="92"/>
  <c r="H8" i="92" s="1"/>
  <c r="G7" i="92"/>
  <c r="H7" i="92" s="1"/>
  <c r="G6" i="92"/>
  <c r="H6" i="92" s="1"/>
  <c r="G5" i="92"/>
  <c r="H5" i="92" s="1"/>
  <c r="G4" i="92"/>
  <c r="H4" i="92" s="1"/>
  <c r="G3" i="92"/>
  <c r="H3" i="92" s="1"/>
  <c r="G2" i="92"/>
  <c r="H2" i="92" s="1"/>
  <c r="D216" i="93"/>
  <c r="F216" i="93" s="1"/>
  <c r="D215" i="93"/>
  <c r="F215" i="93" s="1"/>
  <c r="D214" i="93"/>
  <c r="F214" i="93" s="1"/>
  <c r="D213" i="93"/>
  <c r="F213" i="93" s="1"/>
  <c r="D212" i="93"/>
  <c r="F212" i="93" s="1"/>
  <c r="D211" i="93"/>
  <c r="F211" i="93" s="1"/>
  <c r="D210" i="93"/>
  <c r="F210" i="93" s="1"/>
  <c r="D203" i="93"/>
  <c r="D207" i="93" s="1"/>
  <c r="F207" i="93" s="1"/>
  <c r="D199" i="93"/>
  <c r="F199" i="93" s="1"/>
  <c r="D198" i="93"/>
  <c r="F198" i="93" s="1"/>
  <c r="D197" i="93"/>
  <c r="F197" i="93" s="1"/>
  <c r="D196" i="93"/>
  <c r="F196" i="93" s="1"/>
  <c r="D195" i="93"/>
  <c r="F195" i="93" s="1"/>
  <c r="D194" i="93"/>
  <c r="F194" i="93" s="1"/>
  <c r="D187" i="93"/>
  <c r="D192" i="93" s="1"/>
  <c r="F192" i="93" s="1"/>
  <c r="D183" i="93"/>
  <c r="F183" i="93" s="1"/>
  <c r="D182" i="93"/>
  <c r="F182" i="93" s="1"/>
  <c r="D180" i="93"/>
  <c r="F180" i="93" s="1"/>
  <c r="D179" i="93"/>
  <c r="F179" i="93" s="1"/>
  <c r="D178" i="93"/>
  <c r="F178" i="93" s="1"/>
  <c r="D177" i="93"/>
  <c r="F177" i="93" s="1"/>
  <c r="D176" i="93"/>
  <c r="F176" i="93" s="1"/>
  <c r="D167" i="93"/>
  <c r="D171" i="93" s="1"/>
  <c r="F171" i="93" s="1"/>
  <c r="D164" i="93"/>
  <c r="F164" i="93" s="1"/>
  <c r="F163" i="93"/>
  <c r="D161" i="93"/>
  <c r="F161" i="93" s="1"/>
  <c r="F160" i="93"/>
  <c r="D158" i="93"/>
  <c r="F158" i="93" s="1"/>
  <c r="D156" i="93"/>
  <c r="F156" i="93" s="1"/>
  <c r="D155" i="93"/>
  <c r="F155" i="93" s="1"/>
  <c r="D153" i="93"/>
  <c r="F153" i="93" s="1"/>
  <c r="D152" i="93"/>
  <c r="F152" i="93" s="1"/>
  <c r="D151" i="93"/>
  <c r="F151" i="93" s="1"/>
  <c r="D150" i="93"/>
  <c r="F150" i="93" s="1"/>
  <c r="F146" i="93"/>
  <c r="F145" i="93"/>
  <c r="D144" i="93"/>
  <c r="F144" i="93" s="1"/>
  <c r="D143" i="93"/>
  <c r="F143" i="93" s="1"/>
  <c r="D142" i="93"/>
  <c r="F142" i="93" s="1"/>
  <c r="F141" i="93"/>
  <c r="F140" i="93"/>
  <c r="D139" i="93"/>
  <c r="F139" i="93" s="1"/>
  <c r="D134" i="93"/>
  <c r="F134" i="93" s="1"/>
  <c r="D133" i="93"/>
  <c r="F133" i="93" s="1"/>
  <c r="F130" i="93"/>
  <c r="D129" i="93"/>
  <c r="F129" i="93" s="1"/>
  <c r="F128" i="93"/>
  <c r="D127" i="93"/>
  <c r="F127" i="93" s="1"/>
  <c r="D126" i="93"/>
  <c r="F126" i="93" s="1"/>
  <c r="D125" i="93"/>
  <c r="F125" i="93" s="1"/>
  <c r="D124" i="93"/>
  <c r="F124" i="93" s="1"/>
  <c r="D123" i="93"/>
  <c r="F123" i="93" s="1"/>
  <c r="D122" i="93"/>
  <c r="F122" i="93" s="1"/>
  <c r="G121" i="93"/>
  <c r="D120" i="93"/>
  <c r="F120" i="93" s="1"/>
  <c r="D118" i="93"/>
  <c r="F118" i="93" s="1"/>
  <c r="D117" i="93"/>
  <c r="F117" i="93" s="1"/>
  <c r="F113" i="93"/>
  <c r="F109" i="93"/>
  <c r="D108" i="93"/>
  <c r="F108" i="93" s="1"/>
  <c r="F107" i="93"/>
  <c r="F106" i="93"/>
  <c r="D105" i="93"/>
  <c r="F105" i="93" s="1"/>
  <c r="D104" i="93"/>
  <c r="F104" i="93" s="1"/>
  <c r="D103" i="93"/>
  <c r="D102" i="93"/>
  <c r="D101" i="93"/>
  <c r="F101" i="93" s="1"/>
  <c r="F100" i="93"/>
  <c r="D99" i="93"/>
  <c r="F99" i="93" s="1"/>
  <c r="D98" i="93"/>
  <c r="F98" i="93" s="1"/>
  <c r="D97" i="93"/>
  <c r="D95" i="93"/>
  <c r="D94" i="93"/>
  <c r="F94" i="93" s="1"/>
  <c r="D93" i="93"/>
  <c r="F93" i="93" s="1"/>
  <c r="F91" i="93"/>
  <c r="D91" i="93"/>
  <c r="F90" i="93"/>
  <c r="F89" i="93"/>
  <c r="D88" i="93"/>
  <c r="F88" i="93" s="1"/>
  <c r="D87" i="93"/>
  <c r="F87" i="93" s="1"/>
  <c r="D86" i="93"/>
  <c r="F86" i="93" s="1"/>
  <c r="D85" i="93"/>
  <c r="F85" i="93" s="1"/>
  <c r="D84" i="93"/>
  <c r="F84" i="93" s="1"/>
  <c r="F83" i="93"/>
  <c r="F82" i="93"/>
  <c r="G81" i="93"/>
  <c r="D80" i="93"/>
  <c r="F80" i="93" s="1"/>
  <c r="D79" i="93"/>
  <c r="F79" i="93" s="1"/>
  <c r="D78" i="93"/>
  <c r="D77" i="93"/>
  <c r="D76" i="93"/>
  <c r="D75" i="93"/>
  <c r="F75" i="93" s="1"/>
  <c r="F74" i="93"/>
  <c r="F73" i="93"/>
  <c r="D73" i="93"/>
  <c r="F72" i="93"/>
  <c r="D71" i="93"/>
  <c r="F71" i="93" s="1"/>
  <c r="F70" i="93"/>
  <c r="D69" i="93"/>
  <c r="F69" i="93" s="1"/>
  <c r="F68" i="93"/>
  <c r="D67" i="93"/>
  <c r="F67" i="93" s="1"/>
  <c r="D66" i="93"/>
  <c r="F66" i="93" s="1"/>
  <c r="F65" i="93"/>
  <c r="D64" i="93"/>
  <c r="F64" i="93" s="1"/>
  <c r="F63" i="93"/>
  <c r="D62" i="93"/>
  <c r="F62" i="93" s="1"/>
  <c r="D61" i="93"/>
  <c r="F61" i="93" s="1"/>
  <c r="D60" i="93"/>
  <c r="D59" i="93"/>
  <c r="D58" i="93"/>
  <c r="D57" i="93"/>
  <c r="F56" i="93"/>
  <c r="D54" i="93"/>
  <c r="F54" i="93" s="1"/>
  <c r="F52" i="93"/>
  <c r="D51" i="93"/>
  <c r="F51" i="93" s="1"/>
  <c r="D50" i="93"/>
  <c r="F50" i="93" s="1"/>
  <c r="G49" i="93"/>
  <c r="D48" i="93"/>
  <c r="F48" i="93" s="1"/>
  <c r="F47" i="93"/>
  <c r="D46" i="93"/>
  <c r="F46" i="93" s="1"/>
  <c r="D45" i="93"/>
  <c r="F45" i="93" s="1"/>
  <c r="D44" i="93"/>
  <c r="F44" i="93" s="1"/>
  <c r="F43" i="93"/>
  <c r="D42" i="93"/>
  <c r="F42" i="93" s="1"/>
  <c r="D41" i="93"/>
  <c r="F41" i="93" s="1"/>
  <c r="D40" i="93"/>
  <c r="F40" i="93" s="1"/>
  <c r="F39" i="93"/>
  <c r="F38" i="93"/>
  <c r="D38" i="93"/>
  <c r="G37" i="93"/>
  <c r="D36" i="93"/>
  <c r="F36" i="93" s="1"/>
  <c r="G35" i="93"/>
  <c r="G23" i="93" s="1"/>
  <c r="G34" i="93"/>
  <c r="D33" i="93"/>
  <c r="F33" i="93" s="1"/>
  <c r="D32" i="93"/>
  <c r="F32" i="93" s="1"/>
  <c r="F29" i="93"/>
  <c r="F28" i="93"/>
  <c r="D27" i="93"/>
  <c r="F27" i="93" s="1"/>
  <c r="B21" i="93"/>
  <c r="B20" i="93"/>
  <c r="B19" i="93"/>
  <c r="B18" i="93"/>
  <c r="B17" i="93"/>
  <c r="B16" i="93"/>
  <c r="J18" i="93" s="1"/>
  <c r="D183" i="87"/>
  <c r="F183" i="87" s="1"/>
  <c r="D182" i="82"/>
  <c r="F182" i="82" s="1"/>
  <c r="D182" i="83"/>
  <c r="F182" i="83" s="1"/>
  <c r="D182" i="84"/>
  <c r="F182" i="84" s="1"/>
  <c r="D182" i="85"/>
  <c r="F182" i="85" s="1"/>
  <c r="D182" i="86"/>
  <c r="F182" i="86" s="1"/>
  <c r="D182" i="51"/>
  <c r="F182" i="51" s="1"/>
  <c r="D183" i="88"/>
  <c r="F183" i="88" s="1"/>
  <c r="D182" i="89"/>
  <c r="F182" i="89" s="1"/>
  <c r="D182" i="90"/>
  <c r="F182" i="90" s="1"/>
  <c r="D182" i="91"/>
  <c r="F182" i="91" s="1"/>
  <c r="D182" i="92"/>
  <c r="F182" i="92" s="1"/>
  <c r="F139" i="91"/>
  <c r="F112" i="91"/>
  <c r="G9" i="91"/>
  <c r="H9" i="91" s="1"/>
  <c r="G8" i="91"/>
  <c r="H8" i="91" s="1"/>
  <c r="G7" i="91"/>
  <c r="H7" i="91" s="1"/>
  <c r="G6" i="91"/>
  <c r="H6" i="91" s="1"/>
  <c r="G5" i="91"/>
  <c r="H5" i="91" s="1"/>
  <c r="G4" i="91"/>
  <c r="H4" i="91" s="1"/>
  <c r="G3" i="91"/>
  <c r="H3" i="91" s="1"/>
  <c r="G2" i="91"/>
  <c r="H2" i="91" s="1"/>
  <c r="D215" i="92"/>
  <c r="F215" i="92" s="1"/>
  <c r="D214" i="92"/>
  <c r="F214" i="92" s="1"/>
  <c r="D213" i="92"/>
  <c r="F213" i="92" s="1"/>
  <c r="D212" i="92"/>
  <c r="F212" i="92" s="1"/>
  <c r="D211" i="92"/>
  <c r="F211" i="92" s="1"/>
  <c r="D210" i="92"/>
  <c r="F210" i="92" s="1"/>
  <c r="D209" i="92"/>
  <c r="F209" i="92" s="1"/>
  <c r="D202" i="92"/>
  <c r="D207" i="92" s="1"/>
  <c r="F207" i="92" s="1"/>
  <c r="D198" i="92"/>
  <c r="F198" i="92" s="1"/>
  <c r="D197" i="92"/>
  <c r="F197" i="92" s="1"/>
  <c r="D196" i="92"/>
  <c r="F196" i="92" s="1"/>
  <c r="D195" i="92"/>
  <c r="F195" i="92" s="1"/>
  <c r="D194" i="92"/>
  <c r="F194" i="92" s="1"/>
  <c r="D193" i="92"/>
  <c r="F193" i="92" s="1"/>
  <c r="D187" i="92"/>
  <c r="F187" i="92" s="1"/>
  <c r="D186" i="92"/>
  <c r="D191" i="92" s="1"/>
  <c r="F191" i="92" s="1"/>
  <c r="F181" i="92"/>
  <c r="D181" i="92"/>
  <c r="D179" i="92"/>
  <c r="F179" i="92" s="1"/>
  <c r="D178" i="92"/>
  <c r="F178" i="92" s="1"/>
  <c r="D177" i="92"/>
  <c r="F177" i="92" s="1"/>
  <c r="D176" i="92"/>
  <c r="F176" i="92" s="1"/>
  <c r="F175" i="92"/>
  <c r="D175" i="92"/>
  <c r="D166" i="92"/>
  <c r="D171" i="92" s="1"/>
  <c r="F171" i="92" s="1"/>
  <c r="D163" i="92"/>
  <c r="F163" i="92" s="1"/>
  <c r="F162" i="92"/>
  <c r="D160" i="92"/>
  <c r="F160" i="92" s="1"/>
  <c r="F159" i="92"/>
  <c r="D157" i="92"/>
  <c r="F157" i="92" s="1"/>
  <c r="D155" i="92"/>
  <c r="F155" i="92" s="1"/>
  <c r="D154" i="92"/>
  <c r="F154" i="92" s="1"/>
  <c r="D153" i="92"/>
  <c r="F153" i="92" s="1"/>
  <c r="D152" i="92"/>
  <c r="F152" i="92" s="1"/>
  <c r="D151" i="92"/>
  <c r="F151" i="92" s="1"/>
  <c r="D150" i="92"/>
  <c r="F150" i="92" s="1"/>
  <c r="D149" i="92"/>
  <c r="F149" i="92" s="1"/>
  <c r="F145" i="92"/>
  <c r="F144" i="92"/>
  <c r="D143" i="92"/>
  <c r="F143" i="92" s="1"/>
  <c r="D142" i="92"/>
  <c r="F142" i="92" s="1"/>
  <c r="D141" i="92"/>
  <c r="F141" i="92" s="1"/>
  <c r="F140" i="92"/>
  <c r="F139" i="92"/>
  <c r="D138" i="92"/>
  <c r="F138" i="92" s="1"/>
  <c r="F134" i="92"/>
  <c r="D133" i="92"/>
  <c r="F133" i="92" s="1"/>
  <c r="D132" i="92"/>
  <c r="F132" i="92" s="1"/>
  <c r="F129" i="92"/>
  <c r="D128" i="92"/>
  <c r="F128" i="92" s="1"/>
  <c r="F127" i="92"/>
  <c r="D126" i="92"/>
  <c r="F126" i="92" s="1"/>
  <c r="D125" i="92"/>
  <c r="F125" i="92" s="1"/>
  <c r="D124" i="92"/>
  <c r="F124" i="92" s="1"/>
  <c r="D123" i="92"/>
  <c r="F123" i="92" s="1"/>
  <c r="D122" i="92"/>
  <c r="F122" i="92" s="1"/>
  <c r="D121" i="92"/>
  <c r="F121" i="92" s="1"/>
  <c r="G120" i="92"/>
  <c r="D119" i="92"/>
  <c r="F119" i="92" s="1"/>
  <c r="D117" i="92"/>
  <c r="F117" i="92" s="1"/>
  <c r="D116" i="92"/>
  <c r="F116" i="92" s="1"/>
  <c r="F112" i="92"/>
  <c r="F108" i="92"/>
  <c r="D107" i="92"/>
  <c r="F107" i="92" s="1"/>
  <c r="F106" i="92"/>
  <c r="F105" i="92"/>
  <c r="D104" i="92"/>
  <c r="F104" i="92" s="1"/>
  <c r="D103" i="92"/>
  <c r="F103" i="92" s="1"/>
  <c r="D102" i="92"/>
  <c r="D101" i="92"/>
  <c r="D100" i="92"/>
  <c r="F100" i="92" s="1"/>
  <c r="F99" i="92"/>
  <c r="D98" i="92"/>
  <c r="F98" i="92" s="1"/>
  <c r="D97" i="92"/>
  <c r="F97" i="92" s="1"/>
  <c r="D96" i="92"/>
  <c r="D94" i="92"/>
  <c r="D93" i="92"/>
  <c r="D92" i="92"/>
  <c r="F92" i="92" s="1"/>
  <c r="F91" i="92"/>
  <c r="D90" i="92"/>
  <c r="F90" i="92" s="1"/>
  <c r="F89" i="92"/>
  <c r="F88" i="92"/>
  <c r="D87" i="92"/>
  <c r="F87" i="92" s="1"/>
  <c r="D86" i="92"/>
  <c r="F86" i="92" s="1"/>
  <c r="D85" i="92"/>
  <c r="F85" i="92" s="1"/>
  <c r="D84" i="92"/>
  <c r="F84" i="92" s="1"/>
  <c r="D83" i="92"/>
  <c r="F83" i="92" s="1"/>
  <c r="F82" i="92"/>
  <c r="F81" i="92"/>
  <c r="G80" i="92"/>
  <c r="D79" i="92"/>
  <c r="F79" i="92" s="1"/>
  <c r="D78" i="92"/>
  <c r="F78" i="92" s="1"/>
  <c r="D77" i="92"/>
  <c r="D76" i="92"/>
  <c r="D75" i="92"/>
  <c r="D74" i="92"/>
  <c r="F73" i="92"/>
  <c r="D72" i="92"/>
  <c r="F72" i="92" s="1"/>
  <c r="F71" i="92"/>
  <c r="D70" i="92"/>
  <c r="F70" i="92" s="1"/>
  <c r="F69" i="92"/>
  <c r="D68" i="92"/>
  <c r="F68" i="92" s="1"/>
  <c r="F67" i="92"/>
  <c r="D66" i="92"/>
  <c r="F66" i="92" s="1"/>
  <c r="D65" i="92"/>
  <c r="F65" i="92" s="1"/>
  <c r="F64" i="92"/>
  <c r="D63" i="92"/>
  <c r="F63" i="92" s="1"/>
  <c r="F62" i="92"/>
  <c r="D61" i="92"/>
  <c r="F61" i="92" s="1"/>
  <c r="D60" i="92"/>
  <c r="F60" i="92" s="1"/>
  <c r="D59" i="92"/>
  <c r="D58" i="92"/>
  <c r="D57" i="92"/>
  <c r="D56" i="92"/>
  <c r="F55" i="92"/>
  <c r="D53" i="92"/>
  <c r="F53" i="92" s="1"/>
  <c r="F52" i="92"/>
  <c r="D51" i="92"/>
  <c r="F51" i="92" s="1"/>
  <c r="D50" i="92"/>
  <c r="F50" i="92" s="1"/>
  <c r="G49" i="92"/>
  <c r="F48" i="92"/>
  <c r="F47" i="92"/>
  <c r="D46" i="92"/>
  <c r="F46" i="92" s="1"/>
  <c r="D45" i="92"/>
  <c r="F45" i="92" s="1"/>
  <c r="D44" i="92"/>
  <c r="F44" i="92" s="1"/>
  <c r="F43" i="92"/>
  <c r="D42" i="92"/>
  <c r="F42" i="92" s="1"/>
  <c r="D41" i="92"/>
  <c r="F41" i="92" s="1"/>
  <c r="D40" i="92"/>
  <c r="F40" i="92" s="1"/>
  <c r="F39" i="92"/>
  <c r="D38" i="92"/>
  <c r="F38" i="92" s="1"/>
  <c r="G37" i="92"/>
  <c r="D36" i="92"/>
  <c r="F36" i="92" s="1"/>
  <c r="G35" i="92"/>
  <c r="G34" i="92"/>
  <c r="D33" i="92"/>
  <c r="F33" i="92" s="1"/>
  <c r="D32" i="92"/>
  <c r="F32" i="92" s="1"/>
  <c r="F29" i="92"/>
  <c r="F28" i="92"/>
  <c r="D27" i="92"/>
  <c r="F27" i="92" s="1"/>
  <c r="B21" i="92"/>
  <c r="B20" i="92"/>
  <c r="B19" i="92"/>
  <c r="B18" i="92"/>
  <c r="B17" i="92"/>
  <c r="B16" i="92"/>
  <c r="B15" i="92"/>
  <c r="F139" i="90"/>
  <c r="F112" i="90"/>
  <c r="G9" i="90"/>
  <c r="H9" i="90" s="1"/>
  <c r="G8" i="90"/>
  <c r="H8" i="90" s="1"/>
  <c r="G7" i="90"/>
  <c r="H7" i="90" s="1"/>
  <c r="G6" i="90"/>
  <c r="H6" i="90" s="1"/>
  <c r="G5" i="90"/>
  <c r="H5" i="90" s="1"/>
  <c r="G4" i="90"/>
  <c r="H4" i="90" s="1"/>
  <c r="G3" i="90"/>
  <c r="H3" i="90" s="1"/>
  <c r="G2" i="90"/>
  <c r="H2" i="90" s="1"/>
  <c r="D215" i="91"/>
  <c r="F215" i="91" s="1"/>
  <c r="D214" i="91"/>
  <c r="F214" i="91" s="1"/>
  <c r="D213" i="91"/>
  <c r="F213" i="91" s="1"/>
  <c r="D212" i="91"/>
  <c r="F212" i="91" s="1"/>
  <c r="D211" i="91"/>
  <c r="F211" i="91" s="1"/>
  <c r="D210" i="91"/>
  <c r="F210" i="91" s="1"/>
  <c r="D209" i="91"/>
  <c r="F209" i="91" s="1"/>
  <c r="D202" i="91"/>
  <c r="D207" i="91" s="1"/>
  <c r="F207" i="91" s="1"/>
  <c r="D198" i="91"/>
  <c r="F198" i="91" s="1"/>
  <c r="D197" i="91"/>
  <c r="F197" i="91" s="1"/>
  <c r="D196" i="91"/>
  <c r="F196" i="91" s="1"/>
  <c r="D195" i="91"/>
  <c r="F195" i="91" s="1"/>
  <c r="D194" i="91"/>
  <c r="F194" i="91" s="1"/>
  <c r="D193" i="91"/>
  <c r="F193" i="91" s="1"/>
  <c r="D186" i="91"/>
  <c r="D191" i="91" s="1"/>
  <c r="F191" i="91" s="1"/>
  <c r="D181" i="91"/>
  <c r="F181" i="91" s="1"/>
  <c r="D179" i="91"/>
  <c r="F179" i="91" s="1"/>
  <c r="D178" i="91"/>
  <c r="F178" i="91" s="1"/>
  <c r="D177" i="91"/>
  <c r="F177" i="91" s="1"/>
  <c r="D176" i="91"/>
  <c r="F176" i="91" s="1"/>
  <c r="D175" i="91"/>
  <c r="F175" i="91" s="1"/>
  <c r="D171" i="91"/>
  <c r="F171" i="91" s="1"/>
  <c r="D167" i="91"/>
  <c r="F167" i="91" s="1"/>
  <c r="D166" i="91"/>
  <c r="D170" i="91" s="1"/>
  <c r="F170" i="91" s="1"/>
  <c r="F163" i="91"/>
  <c r="D163" i="91"/>
  <c r="F162" i="91"/>
  <c r="D160" i="91"/>
  <c r="F160" i="91" s="1"/>
  <c r="F159" i="91"/>
  <c r="D157" i="91"/>
  <c r="F157" i="91" s="1"/>
  <c r="D155" i="91"/>
  <c r="F155" i="91" s="1"/>
  <c r="D154" i="91"/>
  <c r="F154" i="91" s="1"/>
  <c r="D153" i="91"/>
  <c r="F153" i="91" s="1"/>
  <c r="D152" i="91"/>
  <c r="F152" i="91" s="1"/>
  <c r="D151" i="91"/>
  <c r="F151" i="91" s="1"/>
  <c r="D150" i="91"/>
  <c r="F150" i="91" s="1"/>
  <c r="D149" i="91"/>
  <c r="F149" i="91" s="1"/>
  <c r="F145" i="91"/>
  <c r="F144" i="91"/>
  <c r="D143" i="91"/>
  <c r="F143" i="91" s="1"/>
  <c r="D142" i="91"/>
  <c r="F142" i="91" s="1"/>
  <c r="D141" i="91"/>
  <c r="F141" i="91" s="1"/>
  <c r="F140" i="91"/>
  <c r="D138" i="91"/>
  <c r="F138" i="91" s="1"/>
  <c r="D133" i="91"/>
  <c r="F133" i="91" s="1"/>
  <c r="D132" i="91"/>
  <c r="F132" i="91" s="1"/>
  <c r="F129" i="91"/>
  <c r="D128" i="91"/>
  <c r="F128" i="91" s="1"/>
  <c r="F127" i="91"/>
  <c r="D126" i="91"/>
  <c r="F126" i="91" s="1"/>
  <c r="D125" i="91"/>
  <c r="F125" i="91" s="1"/>
  <c r="D124" i="91"/>
  <c r="F124" i="91" s="1"/>
  <c r="D123" i="91"/>
  <c r="F123" i="91" s="1"/>
  <c r="D122" i="91"/>
  <c r="F122" i="91" s="1"/>
  <c r="D121" i="91"/>
  <c r="F121" i="91" s="1"/>
  <c r="G120" i="91"/>
  <c r="D119" i="91"/>
  <c r="F119" i="91" s="1"/>
  <c r="D117" i="91"/>
  <c r="F117" i="91" s="1"/>
  <c r="D116" i="91"/>
  <c r="F116" i="91" s="1"/>
  <c r="F108" i="91"/>
  <c r="F107" i="91"/>
  <c r="D107" i="91"/>
  <c r="F106" i="91"/>
  <c r="F105" i="91"/>
  <c r="F104" i="91"/>
  <c r="D104" i="91"/>
  <c r="D103" i="91"/>
  <c r="F103" i="91" s="1"/>
  <c r="D102" i="91"/>
  <c r="F101" i="91"/>
  <c r="D101" i="91"/>
  <c r="F100" i="91"/>
  <c r="D100" i="91"/>
  <c r="F99" i="91"/>
  <c r="D98" i="91"/>
  <c r="F98" i="91" s="1"/>
  <c r="D97" i="91"/>
  <c r="F97" i="91" s="1"/>
  <c r="D96" i="91"/>
  <c r="D94" i="91"/>
  <c r="D93" i="91"/>
  <c r="D92" i="91"/>
  <c r="F92" i="91" s="1"/>
  <c r="F91" i="91"/>
  <c r="F90" i="91"/>
  <c r="D90" i="91"/>
  <c r="F89" i="91"/>
  <c r="F88" i="91"/>
  <c r="D87" i="91"/>
  <c r="F87" i="91" s="1"/>
  <c r="D86" i="91"/>
  <c r="F86" i="91" s="1"/>
  <c r="D85" i="91"/>
  <c r="F85" i="91" s="1"/>
  <c r="D84" i="91"/>
  <c r="F84" i="91" s="1"/>
  <c r="D83" i="91"/>
  <c r="F83" i="91" s="1"/>
  <c r="F82" i="91"/>
  <c r="F81" i="91"/>
  <c r="G80" i="91"/>
  <c r="D79" i="91"/>
  <c r="F79" i="91" s="1"/>
  <c r="D78" i="91"/>
  <c r="F78" i="91" s="1"/>
  <c r="D77" i="91"/>
  <c r="D76" i="91"/>
  <c r="D75" i="91"/>
  <c r="D74" i="91"/>
  <c r="F74" i="91" s="1"/>
  <c r="F73" i="91"/>
  <c r="F72" i="91"/>
  <c r="D72" i="91"/>
  <c r="F71" i="91"/>
  <c r="D70" i="91"/>
  <c r="F70" i="91" s="1"/>
  <c r="F69" i="91"/>
  <c r="D68" i="91"/>
  <c r="F68" i="91" s="1"/>
  <c r="F67" i="91"/>
  <c r="D66" i="91"/>
  <c r="F66" i="91" s="1"/>
  <c r="D65" i="91"/>
  <c r="F65" i="91" s="1"/>
  <c r="F64" i="91"/>
  <c r="D63" i="91"/>
  <c r="F63" i="91" s="1"/>
  <c r="F62" i="91"/>
  <c r="D61" i="91"/>
  <c r="F61" i="91" s="1"/>
  <c r="D60" i="91"/>
  <c r="F60" i="91" s="1"/>
  <c r="D59" i="91"/>
  <c r="D58" i="91"/>
  <c r="D57" i="91"/>
  <c r="D56" i="91"/>
  <c r="F55" i="91"/>
  <c r="D53" i="91"/>
  <c r="F53" i="91" s="1"/>
  <c r="F52" i="91"/>
  <c r="D51" i="91"/>
  <c r="F51" i="91" s="1"/>
  <c r="D50" i="91"/>
  <c r="F50" i="91" s="1"/>
  <c r="G49" i="91"/>
  <c r="D48" i="91"/>
  <c r="F48" i="91" s="1"/>
  <c r="F47" i="91"/>
  <c r="D46" i="91"/>
  <c r="F46" i="91" s="1"/>
  <c r="D45" i="91"/>
  <c r="F45" i="91" s="1"/>
  <c r="D44" i="91"/>
  <c r="F44" i="91" s="1"/>
  <c r="F43" i="91"/>
  <c r="D42" i="91"/>
  <c r="F42" i="91" s="1"/>
  <c r="D41" i="91"/>
  <c r="F41" i="91" s="1"/>
  <c r="D40" i="91"/>
  <c r="F40" i="91" s="1"/>
  <c r="F39" i="91"/>
  <c r="F38" i="91"/>
  <c r="D38" i="91"/>
  <c r="G37" i="91"/>
  <c r="D36" i="91"/>
  <c r="F36" i="91" s="1"/>
  <c r="G35" i="91"/>
  <c r="G23" i="91" s="1"/>
  <c r="G34" i="91"/>
  <c r="D33" i="91"/>
  <c r="F33" i="91" s="1"/>
  <c r="D32" i="91"/>
  <c r="F32" i="91" s="1"/>
  <c r="F29" i="91"/>
  <c r="F28" i="91"/>
  <c r="D27" i="91"/>
  <c r="F27" i="91" s="1"/>
  <c r="B21" i="91"/>
  <c r="B20" i="91"/>
  <c r="B19" i="91"/>
  <c r="B18" i="91"/>
  <c r="B17" i="91"/>
  <c r="B16" i="91"/>
  <c r="J18" i="91" s="1"/>
  <c r="G9" i="89"/>
  <c r="H9" i="89" s="1"/>
  <c r="G8" i="89"/>
  <c r="H8" i="89" s="1"/>
  <c r="G7" i="89"/>
  <c r="H7" i="89" s="1"/>
  <c r="G6" i="89"/>
  <c r="H6" i="89" s="1"/>
  <c r="G5" i="89"/>
  <c r="H5" i="89" s="1"/>
  <c r="G4" i="89"/>
  <c r="H4" i="89" s="1"/>
  <c r="G3" i="89"/>
  <c r="H3" i="89" s="1"/>
  <c r="G2" i="89"/>
  <c r="H2" i="89" s="1"/>
  <c r="D215" i="90"/>
  <c r="F215" i="90" s="1"/>
  <c r="D214" i="90"/>
  <c r="F214" i="90" s="1"/>
  <c r="D213" i="90"/>
  <c r="F213" i="90" s="1"/>
  <c r="D212" i="90"/>
  <c r="F212" i="90" s="1"/>
  <c r="D211" i="90"/>
  <c r="F211" i="90" s="1"/>
  <c r="D210" i="90"/>
  <c r="F210" i="90" s="1"/>
  <c r="D209" i="90"/>
  <c r="F209" i="90" s="1"/>
  <c r="D202" i="90"/>
  <c r="D207" i="90" s="1"/>
  <c r="F207" i="90" s="1"/>
  <c r="D198" i="90"/>
  <c r="F198" i="90" s="1"/>
  <c r="D197" i="90"/>
  <c r="F197" i="90" s="1"/>
  <c r="D196" i="90"/>
  <c r="F196" i="90" s="1"/>
  <c r="D195" i="90"/>
  <c r="F195" i="90" s="1"/>
  <c r="D194" i="90"/>
  <c r="F194" i="90" s="1"/>
  <c r="D193" i="90"/>
  <c r="F193" i="90" s="1"/>
  <c r="D186" i="90"/>
  <c r="D191" i="90" s="1"/>
  <c r="F191" i="90" s="1"/>
  <c r="D181" i="90"/>
  <c r="F181" i="90" s="1"/>
  <c r="D179" i="90"/>
  <c r="F179" i="90" s="1"/>
  <c r="D178" i="90"/>
  <c r="F178" i="90" s="1"/>
  <c r="D177" i="90"/>
  <c r="F177" i="90" s="1"/>
  <c r="D176" i="90"/>
  <c r="F176" i="90" s="1"/>
  <c r="D175" i="90"/>
  <c r="F175" i="90" s="1"/>
  <c r="D166" i="90"/>
  <c r="D170" i="90" s="1"/>
  <c r="F170" i="90" s="1"/>
  <c r="D163" i="90"/>
  <c r="F163" i="90" s="1"/>
  <c r="F162" i="90"/>
  <c r="D160" i="90"/>
  <c r="F160" i="90" s="1"/>
  <c r="F159" i="90"/>
  <c r="D157" i="90"/>
  <c r="F157" i="90" s="1"/>
  <c r="D155" i="90"/>
  <c r="F155" i="90" s="1"/>
  <c r="D154" i="90"/>
  <c r="F154" i="90" s="1"/>
  <c r="D153" i="90"/>
  <c r="F153" i="90" s="1"/>
  <c r="D152" i="90"/>
  <c r="F152" i="90" s="1"/>
  <c r="D151" i="90"/>
  <c r="F151" i="90" s="1"/>
  <c r="D150" i="90"/>
  <c r="F150" i="90" s="1"/>
  <c r="D149" i="90"/>
  <c r="F149" i="90" s="1"/>
  <c r="F145" i="90"/>
  <c r="F144" i="90"/>
  <c r="D143" i="90"/>
  <c r="F143" i="90" s="1"/>
  <c r="D142" i="90"/>
  <c r="F142" i="90" s="1"/>
  <c r="D141" i="90"/>
  <c r="F141" i="90" s="1"/>
  <c r="F140" i="90"/>
  <c r="D138" i="90"/>
  <c r="F138" i="90" s="1"/>
  <c r="D133" i="90"/>
  <c r="F133" i="90" s="1"/>
  <c r="D132" i="90"/>
  <c r="F132" i="90" s="1"/>
  <c r="F129" i="90"/>
  <c r="D128" i="90"/>
  <c r="F128" i="90" s="1"/>
  <c r="F127" i="90"/>
  <c r="F126" i="90"/>
  <c r="D126" i="90"/>
  <c r="F125" i="90"/>
  <c r="D125" i="90"/>
  <c r="F124" i="90"/>
  <c r="D124" i="90"/>
  <c r="F123" i="90"/>
  <c r="D123" i="90"/>
  <c r="F122" i="90"/>
  <c r="D122" i="90"/>
  <c r="F121" i="90"/>
  <c r="D121" i="90"/>
  <c r="G120" i="90"/>
  <c r="D119" i="90"/>
  <c r="F119" i="90" s="1"/>
  <c r="D117" i="90"/>
  <c r="F117" i="90" s="1"/>
  <c r="D116" i="90"/>
  <c r="F116" i="90" s="1"/>
  <c r="F108" i="90"/>
  <c r="D107" i="90"/>
  <c r="F107" i="90" s="1"/>
  <c r="F106" i="90"/>
  <c r="F105" i="90"/>
  <c r="D104" i="90"/>
  <c r="F104" i="90" s="1"/>
  <c r="D103" i="90"/>
  <c r="F103" i="90" s="1"/>
  <c r="D102" i="90"/>
  <c r="D101" i="90"/>
  <c r="F101" i="90" s="1"/>
  <c r="D100" i="90"/>
  <c r="F100" i="90" s="1"/>
  <c r="F99" i="90"/>
  <c r="D98" i="90"/>
  <c r="F98" i="90" s="1"/>
  <c r="D97" i="90"/>
  <c r="F97" i="90" s="1"/>
  <c r="D96" i="90"/>
  <c r="D94" i="90"/>
  <c r="D93" i="90"/>
  <c r="D92" i="90"/>
  <c r="F92" i="90" s="1"/>
  <c r="F91" i="90"/>
  <c r="D90" i="90"/>
  <c r="F90" i="90" s="1"/>
  <c r="F89" i="90"/>
  <c r="F88" i="90"/>
  <c r="D87" i="90"/>
  <c r="F87" i="90" s="1"/>
  <c r="D86" i="90"/>
  <c r="F86" i="90" s="1"/>
  <c r="D85" i="90"/>
  <c r="F85" i="90" s="1"/>
  <c r="D84" i="90"/>
  <c r="F84" i="90" s="1"/>
  <c r="D83" i="90"/>
  <c r="F83" i="90" s="1"/>
  <c r="F82" i="90"/>
  <c r="F81" i="90"/>
  <c r="G80" i="90"/>
  <c r="D79" i="90"/>
  <c r="F79" i="90" s="1"/>
  <c r="D78" i="90"/>
  <c r="F78" i="90" s="1"/>
  <c r="D77" i="90"/>
  <c r="D76" i="90"/>
  <c r="D75" i="90"/>
  <c r="D74" i="90"/>
  <c r="F73" i="90"/>
  <c r="D72" i="90"/>
  <c r="F72" i="90" s="1"/>
  <c r="F71" i="90"/>
  <c r="D70" i="90"/>
  <c r="F70" i="90" s="1"/>
  <c r="F69" i="90"/>
  <c r="D68" i="90"/>
  <c r="F68" i="90" s="1"/>
  <c r="F67" i="90"/>
  <c r="D66" i="90"/>
  <c r="F66" i="90" s="1"/>
  <c r="D65" i="90"/>
  <c r="F65" i="90" s="1"/>
  <c r="F64" i="90"/>
  <c r="D63" i="90"/>
  <c r="F63" i="90" s="1"/>
  <c r="F62" i="90"/>
  <c r="D61" i="90"/>
  <c r="F61" i="90" s="1"/>
  <c r="D60" i="90"/>
  <c r="F60" i="90" s="1"/>
  <c r="D59" i="90"/>
  <c r="D58" i="90"/>
  <c r="D57" i="90"/>
  <c r="D56" i="90"/>
  <c r="F55" i="90"/>
  <c r="D53" i="90"/>
  <c r="F53" i="90" s="1"/>
  <c r="F52" i="90"/>
  <c r="D51" i="90"/>
  <c r="F51" i="90" s="1"/>
  <c r="D50" i="90"/>
  <c r="F50" i="90" s="1"/>
  <c r="G49" i="90"/>
  <c r="D48" i="90"/>
  <c r="F48" i="90" s="1"/>
  <c r="F47" i="90"/>
  <c r="D46" i="90"/>
  <c r="F46" i="90" s="1"/>
  <c r="D45" i="90"/>
  <c r="F45" i="90" s="1"/>
  <c r="D44" i="90"/>
  <c r="F44" i="90" s="1"/>
  <c r="F43" i="90"/>
  <c r="D42" i="90"/>
  <c r="F42" i="90" s="1"/>
  <c r="D41" i="90"/>
  <c r="F41" i="90" s="1"/>
  <c r="D40" i="90"/>
  <c r="F40" i="90" s="1"/>
  <c r="F39" i="90"/>
  <c r="D38" i="90"/>
  <c r="F38" i="90" s="1"/>
  <c r="G37" i="90"/>
  <c r="D36" i="90"/>
  <c r="F36" i="90" s="1"/>
  <c r="G35" i="90"/>
  <c r="G34" i="90"/>
  <c r="D33" i="90"/>
  <c r="F33" i="90" s="1"/>
  <c r="D32" i="90"/>
  <c r="F32" i="90" s="1"/>
  <c r="F29" i="90"/>
  <c r="F28" i="90"/>
  <c r="D27" i="90"/>
  <c r="F27" i="90" s="1"/>
  <c r="B21" i="90"/>
  <c r="B20" i="90"/>
  <c r="B19" i="90"/>
  <c r="B18" i="90"/>
  <c r="B17" i="90"/>
  <c r="B16" i="90"/>
  <c r="B15" i="90"/>
  <c r="G9" i="88"/>
  <c r="H9" i="88" s="1"/>
  <c r="G8" i="88"/>
  <c r="H8" i="88" s="1"/>
  <c r="G7" i="88"/>
  <c r="H7" i="88" s="1"/>
  <c r="G6" i="88"/>
  <c r="H6" i="88" s="1"/>
  <c r="G5" i="88"/>
  <c r="H5" i="88" s="1"/>
  <c r="G4" i="88"/>
  <c r="H4" i="88" s="1"/>
  <c r="G3" i="88"/>
  <c r="H3" i="88" s="1"/>
  <c r="G2" i="88"/>
  <c r="H2" i="88" s="1"/>
  <c r="D215" i="89"/>
  <c r="F215" i="89" s="1"/>
  <c r="D214" i="89"/>
  <c r="F214" i="89" s="1"/>
  <c r="D213" i="89"/>
  <c r="F213" i="89" s="1"/>
  <c r="D212" i="89"/>
  <c r="F212" i="89" s="1"/>
  <c r="D211" i="89"/>
  <c r="F211" i="89" s="1"/>
  <c r="D210" i="89"/>
  <c r="F210" i="89" s="1"/>
  <c r="D209" i="89"/>
  <c r="F209" i="89" s="1"/>
  <c r="D202" i="89"/>
  <c r="D207" i="89" s="1"/>
  <c r="F207" i="89" s="1"/>
  <c r="D198" i="89"/>
  <c r="F198" i="89" s="1"/>
  <c r="D197" i="89"/>
  <c r="F197" i="89" s="1"/>
  <c r="D196" i="89"/>
  <c r="F196" i="89" s="1"/>
  <c r="D195" i="89"/>
  <c r="F195" i="89" s="1"/>
  <c r="D194" i="89"/>
  <c r="F194" i="89" s="1"/>
  <c r="D193" i="89"/>
  <c r="F193" i="89" s="1"/>
  <c r="D186" i="89"/>
  <c r="D191" i="89" s="1"/>
  <c r="F191" i="89" s="1"/>
  <c r="D181" i="89"/>
  <c r="F181" i="89" s="1"/>
  <c r="D179" i="89"/>
  <c r="F179" i="89" s="1"/>
  <c r="D178" i="89"/>
  <c r="F178" i="89" s="1"/>
  <c r="D177" i="89"/>
  <c r="F177" i="89" s="1"/>
  <c r="D176" i="89"/>
  <c r="F176" i="89" s="1"/>
  <c r="D175" i="89"/>
  <c r="F175" i="89" s="1"/>
  <c r="D167" i="89"/>
  <c r="F167" i="89" s="1"/>
  <c r="D166" i="89"/>
  <c r="D171" i="89" s="1"/>
  <c r="F171" i="89" s="1"/>
  <c r="F163" i="89"/>
  <c r="D163" i="89"/>
  <c r="F162" i="89"/>
  <c r="D160" i="89"/>
  <c r="F160" i="89" s="1"/>
  <c r="F159" i="89"/>
  <c r="D157" i="89"/>
  <c r="F157" i="89" s="1"/>
  <c r="D155" i="89"/>
  <c r="F155" i="89" s="1"/>
  <c r="D154" i="89"/>
  <c r="F154" i="89" s="1"/>
  <c r="D153" i="89"/>
  <c r="F153" i="89" s="1"/>
  <c r="D152" i="89"/>
  <c r="F152" i="89" s="1"/>
  <c r="D151" i="89"/>
  <c r="F151" i="89" s="1"/>
  <c r="D150" i="89"/>
  <c r="F150" i="89" s="1"/>
  <c r="D149" i="89"/>
  <c r="F149" i="89" s="1"/>
  <c r="F145" i="89"/>
  <c r="F144" i="89"/>
  <c r="D143" i="89"/>
  <c r="F143" i="89" s="1"/>
  <c r="D142" i="89"/>
  <c r="F142" i="89" s="1"/>
  <c r="D141" i="89"/>
  <c r="F141" i="89" s="1"/>
  <c r="F140" i="89"/>
  <c r="F139" i="89"/>
  <c r="D138" i="89"/>
  <c r="F138" i="89" s="1"/>
  <c r="F134" i="89"/>
  <c r="D133" i="89"/>
  <c r="F133" i="89" s="1"/>
  <c r="D132" i="89"/>
  <c r="F132" i="89" s="1"/>
  <c r="F129" i="89"/>
  <c r="D128" i="89"/>
  <c r="F128" i="89" s="1"/>
  <c r="F127" i="89"/>
  <c r="D126" i="89"/>
  <c r="F126" i="89" s="1"/>
  <c r="D125" i="89"/>
  <c r="F125" i="89" s="1"/>
  <c r="D124" i="89"/>
  <c r="F124" i="89" s="1"/>
  <c r="D123" i="89"/>
  <c r="F123" i="89" s="1"/>
  <c r="D122" i="89"/>
  <c r="F122" i="89" s="1"/>
  <c r="D121" i="89"/>
  <c r="F121" i="89" s="1"/>
  <c r="G120" i="89"/>
  <c r="F119" i="89"/>
  <c r="D119" i="89"/>
  <c r="F117" i="89"/>
  <c r="D117" i="89"/>
  <c r="F116" i="89"/>
  <c r="D116" i="89"/>
  <c r="F112" i="89"/>
  <c r="F108" i="89"/>
  <c r="F107" i="89"/>
  <c r="D107" i="89"/>
  <c r="F106" i="89"/>
  <c r="F105" i="89"/>
  <c r="F104" i="89"/>
  <c r="D104" i="89"/>
  <c r="D103" i="89"/>
  <c r="F103" i="89" s="1"/>
  <c r="D102" i="89"/>
  <c r="F101" i="89"/>
  <c r="D101" i="89"/>
  <c r="F100" i="89"/>
  <c r="D100" i="89"/>
  <c r="F99" i="89"/>
  <c r="D98" i="89"/>
  <c r="F98" i="89" s="1"/>
  <c r="D97" i="89"/>
  <c r="F97" i="89" s="1"/>
  <c r="D96" i="89"/>
  <c r="D94" i="89"/>
  <c r="D93" i="89"/>
  <c r="D92" i="89"/>
  <c r="F92" i="89" s="1"/>
  <c r="F91" i="89"/>
  <c r="F90" i="89"/>
  <c r="D90" i="89"/>
  <c r="F89" i="89"/>
  <c r="F88" i="89"/>
  <c r="D87" i="89"/>
  <c r="F87" i="89" s="1"/>
  <c r="D86" i="89"/>
  <c r="F86" i="89" s="1"/>
  <c r="D85" i="89"/>
  <c r="F85" i="89" s="1"/>
  <c r="D84" i="89"/>
  <c r="F84" i="89" s="1"/>
  <c r="D83" i="89"/>
  <c r="F83" i="89" s="1"/>
  <c r="F82" i="89"/>
  <c r="F81" i="89"/>
  <c r="G80" i="89"/>
  <c r="D79" i="89"/>
  <c r="F79" i="89" s="1"/>
  <c r="D78" i="89"/>
  <c r="F78" i="89" s="1"/>
  <c r="D77" i="89"/>
  <c r="D76" i="89"/>
  <c r="D75" i="89"/>
  <c r="D74" i="89"/>
  <c r="F74" i="89" s="1"/>
  <c r="F73" i="89"/>
  <c r="F72" i="89"/>
  <c r="D72" i="89"/>
  <c r="F71" i="89"/>
  <c r="D70" i="89"/>
  <c r="F70" i="89" s="1"/>
  <c r="F69" i="89"/>
  <c r="D68" i="89"/>
  <c r="F68" i="89" s="1"/>
  <c r="F67" i="89"/>
  <c r="D66" i="89"/>
  <c r="F66" i="89" s="1"/>
  <c r="D65" i="89"/>
  <c r="F65" i="89" s="1"/>
  <c r="F64" i="89"/>
  <c r="D63" i="89"/>
  <c r="F63" i="89" s="1"/>
  <c r="F62" i="89"/>
  <c r="D61" i="89"/>
  <c r="F61" i="89" s="1"/>
  <c r="D60" i="89"/>
  <c r="F60" i="89" s="1"/>
  <c r="D59" i="89"/>
  <c r="D58" i="89"/>
  <c r="D57" i="89"/>
  <c r="D56" i="89"/>
  <c r="F55" i="89"/>
  <c r="D53" i="89"/>
  <c r="F53" i="89" s="1"/>
  <c r="F52" i="89"/>
  <c r="D51" i="89"/>
  <c r="F51" i="89" s="1"/>
  <c r="D50" i="89"/>
  <c r="F50" i="89" s="1"/>
  <c r="G49" i="89"/>
  <c r="D48" i="89"/>
  <c r="F48" i="89" s="1"/>
  <c r="F47" i="89"/>
  <c r="D46" i="89"/>
  <c r="F46" i="89" s="1"/>
  <c r="D45" i="89"/>
  <c r="F45" i="89" s="1"/>
  <c r="D44" i="89"/>
  <c r="F44" i="89" s="1"/>
  <c r="F43" i="89"/>
  <c r="D42" i="89"/>
  <c r="F42" i="89" s="1"/>
  <c r="D41" i="89"/>
  <c r="F41" i="89" s="1"/>
  <c r="D40" i="89"/>
  <c r="F40" i="89" s="1"/>
  <c r="F39" i="89"/>
  <c r="F38" i="89"/>
  <c r="D38" i="89"/>
  <c r="G37" i="89"/>
  <c r="D36" i="89"/>
  <c r="F36" i="89" s="1"/>
  <c r="G35" i="89"/>
  <c r="G23" i="89" s="1"/>
  <c r="G34" i="89"/>
  <c r="D33" i="89"/>
  <c r="F33" i="89" s="1"/>
  <c r="D32" i="89"/>
  <c r="F32" i="89" s="1"/>
  <c r="F29" i="89"/>
  <c r="F28" i="89"/>
  <c r="D27" i="89"/>
  <c r="F27" i="89" s="1"/>
  <c r="B21" i="89"/>
  <c r="B20" i="89"/>
  <c r="B19" i="89"/>
  <c r="B18" i="89"/>
  <c r="B17" i="89"/>
  <c r="B16" i="89"/>
  <c r="F71" i="51"/>
  <c r="D48" i="51"/>
  <c r="F48" i="51" s="1"/>
  <c r="G9" i="51"/>
  <c r="H9" i="51" s="1"/>
  <c r="G8" i="51"/>
  <c r="H8" i="51" s="1"/>
  <c r="G7" i="51"/>
  <c r="H7" i="51" s="1"/>
  <c r="G6" i="51"/>
  <c r="H6" i="51" s="1"/>
  <c r="G5" i="51"/>
  <c r="H5" i="51" s="1"/>
  <c r="G4" i="51"/>
  <c r="H4" i="51" s="1"/>
  <c r="G3" i="51"/>
  <c r="H3" i="51" s="1"/>
  <c r="G2" i="51"/>
  <c r="H2" i="51" s="1"/>
  <c r="D216" i="88"/>
  <c r="F216" i="88" s="1"/>
  <c r="D215" i="88"/>
  <c r="F215" i="88" s="1"/>
  <c r="D214" i="88"/>
  <c r="F214" i="88" s="1"/>
  <c r="D213" i="88"/>
  <c r="F213" i="88" s="1"/>
  <c r="D212" i="88"/>
  <c r="F212" i="88" s="1"/>
  <c r="D211" i="88"/>
  <c r="F211" i="88" s="1"/>
  <c r="D210" i="88"/>
  <c r="F210" i="88" s="1"/>
  <c r="D203" i="88"/>
  <c r="D208" i="88" s="1"/>
  <c r="F208" i="88" s="1"/>
  <c r="D199" i="88"/>
  <c r="F199" i="88" s="1"/>
  <c r="D198" i="88"/>
  <c r="F198" i="88" s="1"/>
  <c r="D197" i="88"/>
  <c r="F197" i="88" s="1"/>
  <c r="D196" i="88"/>
  <c r="F196" i="88" s="1"/>
  <c r="D195" i="88"/>
  <c r="F195" i="88" s="1"/>
  <c r="D194" i="88"/>
  <c r="F194" i="88" s="1"/>
  <c r="D187" i="88"/>
  <c r="D191" i="88" s="1"/>
  <c r="F191" i="88" s="1"/>
  <c r="D182" i="88"/>
  <c r="F182" i="88" s="1"/>
  <c r="D180" i="88"/>
  <c r="F180" i="88" s="1"/>
  <c r="D179" i="88"/>
  <c r="F179" i="88" s="1"/>
  <c r="D178" i="88"/>
  <c r="F178" i="88" s="1"/>
  <c r="D177" i="88"/>
  <c r="F177" i="88" s="1"/>
  <c r="D176" i="88"/>
  <c r="F176" i="88" s="1"/>
  <c r="D167" i="88"/>
  <c r="D172" i="88" s="1"/>
  <c r="F172" i="88" s="1"/>
  <c r="D164" i="88"/>
  <c r="F164" i="88" s="1"/>
  <c r="F163" i="88"/>
  <c r="D161" i="88"/>
  <c r="F161" i="88" s="1"/>
  <c r="F160" i="88"/>
  <c r="D158" i="88"/>
  <c r="F158" i="88" s="1"/>
  <c r="D156" i="88"/>
  <c r="F156" i="88" s="1"/>
  <c r="D155" i="88"/>
  <c r="F155" i="88" s="1"/>
  <c r="D154" i="88"/>
  <c r="F154" i="88" s="1"/>
  <c r="D153" i="88"/>
  <c r="F153" i="88" s="1"/>
  <c r="D152" i="88"/>
  <c r="F152" i="88" s="1"/>
  <c r="D151" i="88"/>
  <c r="F151" i="88" s="1"/>
  <c r="D150" i="88"/>
  <c r="F150" i="88" s="1"/>
  <c r="F146" i="88"/>
  <c r="F145" i="88"/>
  <c r="D144" i="88"/>
  <c r="F144" i="88" s="1"/>
  <c r="D143" i="88"/>
  <c r="F143" i="88" s="1"/>
  <c r="D142" i="88"/>
  <c r="F142" i="88" s="1"/>
  <c r="F141" i="88"/>
  <c r="F140" i="88"/>
  <c r="D139" i="88"/>
  <c r="F139" i="88" s="1"/>
  <c r="F135" i="88"/>
  <c r="D134" i="88"/>
  <c r="F134" i="88" s="1"/>
  <c r="D133" i="88"/>
  <c r="F133" i="88" s="1"/>
  <c r="F130" i="88"/>
  <c r="D129" i="88"/>
  <c r="F129" i="88" s="1"/>
  <c r="F128" i="88"/>
  <c r="D127" i="88"/>
  <c r="F127" i="88" s="1"/>
  <c r="D126" i="88"/>
  <c r="F126" i="88" s="1"/>
  <c r="D125" i="88"/>
  <c r="F125" i="88" s="1"/>
  <c r="D124" i="88"/>
  <c r="F124" i="88" s="1"/>
  <c r="D123" i="88"/>
  <c r="F123" i="88" s="1"/>
  <c r="D122" i="88"/>
  <c r="F122" i="88" s="1"/>
  <c r="G121" i="88"/>
  <c r="D120" i="88"/>
  <c r="F120" i="88" s="1"/>
  <c r="D118" i="88"/>
  <c r="F118" i="88" s="1"/>
  <c r="D117" i="88"/>
  <c r="F117" i="88" s="1"/>
  <c r="F113" i="88"/>
  <c r="F109" i="88"/>
  <c r="D108" i="88"/>
  <c r="F108" i="88" s="1"/>
  <c r="F107" i="88"/>
  <c r="F106" i="88"/>
  <c r="D105" i="88"/>
  <c r="F105" i="88" s="1"/>
  <c r="D104" i="88"/>
  <c r="F104" i="88" s="1"/>
  <c r="D103" i="88"/>
  <c r="D102" i="88"/>
  <c r="D101" i="88"/>
  <c r="F101" i="88" s="1"/>
  <c r="F100" i="88"/>
  <c r="D99" i="88"/>
  <c r="F99" i="88" s="1"/>
  <c r="D98" i="88"/>
  <c r="F98" i="88" s="1"/>
  <c r="D97" i="88"/>
  <c r="D95" i="88"/>
  <c r="D94" i="88"/>
  <c r="D93" i="88"/>
  <c r="F93" i="88" s="1"/>
  <c r="F92" i="88"/>
  <c r="D91" i="88"/>
  <c r="F91" i="88" s="1"/>
  <c r="F90" i="88"/>
  <c r="F89" i="88"/>
  <c r="D88" i="88"/>
  <c r="F88" i="88" s="1"/>
  <c r="D87" i="88"/>
  <c r="F87" i="88" s="1"/>
  <c r="D86" i="88"/>
  <c r="F86" i="88" s="1"/>
  <c r="D85" i="88"/>
  <c r="F85" i="88" s="1"/>
  <c r="D84" i="88"/>
  <c r="F84" i="88" s="1"/>
  <c r="F83" i="88"/>
  <c r="F82" i="88"/>
  <c r="G81" i="88"/>
  <c r="D80" i="88"/>
  <c r="F80" i="88" s="1"/>
  <c r="D79" i="88"/>
  <c r="F79" i="88" s="1"/>
  <c r="D78" i="88"/>
  <c r="D77" i="88"/>
  <c r="D76" i="88"/>
  <c r="D75" i="88"/>
  <c r="F74" i="88"/>
  <c r="D73" i="88"/>
  <c r="F73" i="88" s="1"/>
  <c r="F72" i="88"/>
  <c r="D71" i="88"/>
  <c r="F71" i="88" s="1"/>
  <c r="F70" i="88"/>
  <c r="D69" i="88"/>
  <c r="F69" i="88" s="1"/>
  <c r="F68" i="88"/>
  <c r="D67" i="88"/>
  <c r="F67" i="88" s="1"/>
  <c r="D66" i="88"/>
  <c r="F66" i="88" s="1"/>
  <c r="F65" i="88"/>
  <c r="D64" i="88"/>
  <c r="F64" i="88" s="1"/>
  <c r="F63" i="88"/>
  <c r="D62" i="88"/>
  <c r="F62" i="88" s="1"/>
  <c r="D61" i="88"/>
  <c r="F61" i="88" s="1"/>
  <c r="D60" i="88"/>
  <c r="D59" i="88"/>
  <c r="D58" i="88"/>
  <c r="D57" i="88"/>
  <c r="F56" i="88"/>
  <c r="D54" i="88"/>
  <c r="F54" i="88" s="1"/>
  <c r="D51" i="88"/>
  <c r="F51" i="88" s="1"/>
  <c r="D50" i="88"/>
  <c r="F50" i="88" s="1"/>
  <c r="G49" i="88"/>
  <c r="D48" i="88"/>
  <c r="F48" i="88" s="1"/>
  <c r="F47" i="88"/>
  <c r="D46" i="88"/>
  <c r="F46" i="88" s="1"/>
  <c r="D45" i="88"/>
  <c r="F45" i="88" s="1"/>
  <c r="D44" i="88"/>
  <c r="F44" i="88" s="1"/>
  <c r="F43" i="88"/>
  <c r="D42" i="88"/>
  <c r="F42" i="88" s="1"/>
  <c r="D41" i="88"/>
  <c r="F41" i="88" s="1"/>
  <c r="D40" i="88"/>
  <c r="F40" i="88" s="1"/>
  <c r="F39" i="88"/>
  <c r="D38" i="88"/>
  <c r="F38" i="88" s="1"/>
  <c r="G37" i="88"/>
  <c r="D36" i="88"/>
  <c r="F36" i="88" s="1"/>
  <c r="G35" i="88"/>
  <c r="G34" i="88"/>
  <c r="D33" i="88"/>
  <c r="F33" i="88" s="1"/>
  <c r="D32" i="88"/>
  <c r="F32" i="88" s="1"/>
  <c r="F29" i="88"/>
  <c r="F28" i="88"/>
  <c r="D27" i="88"/>
  <c r="F27" i="88" s="1"/>
  <c r="B21" i="88"/>
  <c r="B20" i="88"/>
  <c r="B19" i="88"/>
  <c r="B18" i="88"/>
  <c r="B17" i="88"/>
  <c r="B16" i="88"/>
  <c r="D216" i="87"/>
  <c r="F216" i="87" s="1"/>
  <c r="D215" i="87"/>
  <c r="F215" i="87" s="1"/>
  <c r="D214" i="87"/>
  <c r="F214" i="87" s="1"/>
  <c r="D213" i="87"/>
  <c r="F213" i="87" s="1"/>
  <c r="D212" i="87"/>
  <c r="F212" i="87" s="1"/>
  <c r="D211" i="87"/>
  <c r="F211" i="87" s="1"/>
  <c r="D210" i="87"/>
  <c r="F210" i="87" s="1"/>
  <c r="D203" i="87"/>
  <c r="D208" i="87" s="1"/>
  <c r="F208" i="87" s="1"/>
  <c r="D199" i="87"/>
  <c r="F199" i="87" s="1"/>
  <c r="D198" i="87"/>
  <c r="F198" i="87" s="1"/>
  <c r="D197" i="87"/>
  <c r="F197" i="87" s="1"/>
  <c r="D196" i="87"/>
  <c r="F196" i="87" s="1"/>
  <c r="D195" i="87"/>
  <c r="F195" i="87" s="1"/>
  <c r="D194" i="87"/>
  <c r="F194" i="87" s="1"/>
  <c r="D187" i="87"/>
  <c r="D191" i="87" s="1"/>
  <c r="F191" i="87" s="1"/>
  <c r="D182" i="87"/>
  <c r="F182" i="87" s="1"/>
  <c r="D180" i="87"/>
  <c r="F180" i="87" s="1"/>
  <c r="D179" i="87"/>
  <c r="F179" i="87" s="1"/>
  <c r="D178" i="87"/>
  <c r="F178" i="87" s="1"/>
  <c r="D177" i="87"/>
  <c r="F177" i="87" s="1"/>
  <c r="D176" i="87"/>
  <c r="F176" i="87" s="1"/>
  <c r="D167" i="87"/>
  <c r="D172" i="87" s="1"/>
  <c r="F172" i="87" s="1"/>
  <c r="D164" i="87"/>
  <c r="F164" i="87" s="1"/>
  <c r="F163" i="87"/>
  <c r="D161" i="87"/>
  <c r="F161" i="87" s="1"/>
  <c r="F160" i="87"/>
  <c r="D158" i="87"/>
  <c r="F158" i="87" s="1"/>
  <c r="D156" i="87"/>
  <c r="F156" i="87" s="1"/>
  <c r="D155" i="87"/>
  <c r="F155" i="87" s="1"/>
  <c r="D154" i="87"/>
  <c r="F154" i="87" s="1"/>
  <c r="D153" i="87"/>
  <c r="F153" i="87" s="1"/>
  <c r="D152" i="87"/>
  <c r="F152" i="87" s="1"/>
  <c r="D151" i="87"/>
  <c r="F151" i="87" s="1"/>
  <c r="D150" i="87"/>
  <c r="F150" i="87" s="1"/>
  <c r="F146" i="87"/>
  <c r="F145" i="87"/>
  <c r="D144" i="87"/>
  <c r="F144" i="87" s="1"/>
  <c r="D143" i="87"/>
  <c r="F143" i="87" s="1"/>
  <c r="D142" i="87"/>
  <c r="F142" i="87" s="1"/>
  <c r="F141" i="87"/>
  <c r="F140" i="87"/>
  <c r="D139" i="87"/>
  <c r="F139" i="87" s="1"/>
  <c r="F135" i="87"/>
  <c r="D134" i="87"/>
  <c r="F134" i="87" s="1"/>
  <c r="D133" i="87"/>
  <c r="F133" i="87" s="1"/>
  <c r="F130" i="87"/>
  <c r="D129" i="87"/>
  <c r="F129" i="87" s="1"/>
  <c r="F128" i="87"/>
  <c r="D127" i="87"/>
  <c r="F127" i="87" s="1"/>
  <c r="D126" i="87"/>
  <c r="F126" i="87" s="1"/>
  <c r="D125" i="87"/>
  <c r="F125" i="87" s="1"/>
  <c r="D124" i="87"/>
  <c r="F124" i="87" s="1"/>
  <c r="D123" i="87"/>
  <c r="F123" i="87" s="1"/>
  <c r="D122" i="87"/>
  <c r="F122" i="87" s="1"/>
  <c r="G121" i="87"/>
  <c r="D120" i="87"/>
  <c r="F120" i="87" s="1"/>
  <c r="D118" i="87"/>
  <c r="F118" i="87" s="1"/>
  <c r="D117" i="87"/>
  <c r="F117" i="87" s="1"/>
  <c r="F113" i="87"/>
  <c r="F109" i="87"/>
  <c r="D108" i="87"/>
  <c r="F108" i="87" s="1"/>
  <c r="F107" i="87"/>
  <c r="F106" i="87"/>
  <c r="D105" i="87"/>
  <c r="F105" i="87" s="1"/>
  <c r="D104" i="87"/>
  <c r="F104" i="87" s="1"/>
  <c r="D103" i="87"/>
  <c r="D102" i="87"/>
  <c r="D101" i="87"/>
  <c r="F101" i="87" s="1"/>
  <c r="F100" i="87"/>
  <c r="D99" i="87"/>
  <c r="F99" i="87" s="1"/>
  <c r="D98" i="87"/>
  <c r="F98" i="87" s="1"/>
  <c r="D97" i="87"/>
  <c r="D95" i="87"/>
  <c r="D94" i="87"/>
  <c r="D93" i="87"/>
  <c r="F93" i="87" s="1"/>
  <c r="F92" i="87"/>
  <c r="D91" i="87"/>
  <c r="F91" i="87" s="1"/>
  <c r="F90" i="87"/>
  <c r="F89" i="87"/>
  <c r="D88" i="87"/>
  <c r="F88" i="87" s="1"/>
  <c r="D87" i="87"/>
  <c r="F87" i="87" s="1"/>
  <c r="D86" i="87"/>
  <c r="F86" i="87" s="1"/>
  <c r="D85" i="87"/>
  <c r="F85" i="87" s="1"/>
  <c r="D84" i="87"/>
  <c r="F84" i="87" s="1"/>
  <c r="F83" i="87"/>
  <c r="F82" i="87"/>
  <c r="G81" i="87"/>
  <c r="D80" i="87"/>
  <c r="F80" i="87" s="1"/>
  <c r="D79" i="87"/>
  <c r="F79" i="87" s="1"/>
  <c r="D78" i="87"/>
  <c r="D77" i="87"/>
  <c r="D76" i="87"/>
  <c r="D75" i="87"/>
  <c r="F74" i="87"/>
  <c r="D73" i="87"/>
  <c r="F73" i="87" s="1"/>
  <c r="F72" i="87"/>
  <c r="D71" i="87"/>
  <c r="F71" i="87" s="1"/>
  <c r="F70" i="87"/>
  <c r="D69" i="87"/>
  <c r="F69" i="87" s="1"/>
  <c r="F68" i="87"/>
  <c r="D67" i="87"/>
  <c r="F67" i="87" s="1"/>
  <c r="D66" i="87"/>
  <c r="F66" i="87" s="1"/>
  <c r="F65" i="87"/>
  <c r="D64" i="87"/>
  <c r="F64" i="87" s="1"/>
  <c r="F63" i="87"/>
  <c r="D62" i="87"/>
  <c r="F62" i="87" s="1"/>
  <c r="D61" i="87"/>
  <c r="F61" i="87" s="1"/>
  <c r="D60" i="87"/>
  <c r="D59" i="87"/>
  <c r="F59" i="87" s="1"/>
  <c r="D58" i="87"/>
  <c r="D57" i="87"/>
  <c r="F57" i="87" s="1"/>
  <c r="F56" i="87"/>
  <c r="D54" i="87"/>
  <c r="F54" i="87" s="1"/>
  <c r="F53" i="87"/>
  <c r="D51" i="87"/>
  <c r="F51" i="87" s="1"/>
  <c r="D50" i="87"/>
  <c r="F50" i="87" s="1"/>
  <c r="G49" i="87"/>
  <c r="D48" i="87"/>
  <c r="F48" i="87" s="1"/>
  <c r="F47" i="87"/>
  <c r="D46" i="87"/>
  <c r="F46" i="87" s="1"/>
  <c r="D45" i="87"/>
  <c r="F45" i="87" s="1"/>
  <c r="D44" i="87"/>
  <c r="F44" i="87" s="1"/>
  <c r="F43" i="87"/>
  <c r="D42" i="87"/>
  <c r="F42" i="87" s="1"/>
  <c r="D41" i="87"/>
  <c r="F41" i="87" s="1"/>
  <c r="D40" i="87"/>
  <c r="F40" i="87" s="1"/>
  <c r="F39" i="87"/>
  <c r="D38" i="87"/>
  <c r="F38" i="87" s="1"/>
  <c r="G37" i="87"/>
  <c r="D36" i="87"/>
  <c r="F36" i="87" s="1"/>
  <c r="G35" i="87"/>
  <c r="G34" i="87"/>
  <c r="D33" i="87"/>
  <c r="F33" i="87" s="1"/>
  <c r="D32" i="87"/>
  <c r="F32" i="87" s="1"/>
  <c r="F29" i="87"/>
  <c r="F28" i="87"/>
  <c r="D27" i="87"/>
  <c r="F27" i="87" s="1"/>
  <c r="B21" i="87"/>
  <c r="B20" i="87"/>
  <c r="B19" i="87"/>
  <c r="B18" i="87"/>
  <c r="B17" i="87"/>
  <c r="B16" i="87"/>
  <c r="G9" i="87"/>
  <c r="H9" i="87" s="1"/>
  <c r="G8" i="87"/>
  <c r="B15" i="87" s="1"/>
  <c r="G7" i="87"/>
  <c r="H7" i="87" s="1"/>
  <c r="G6" i="87"/>
  <c r="H6" i="87" s="1"/>
  <c r="G5" i="87"/>
  <c r="H5" i="87" s="1"/>
  <c r="G4" i="87"/>
  <c r="H4" i="87" s="1"/>
  <c r="G3" i="87"/>
  <c r="H3" i="87" s="1"/>
  <c r="G2" i="87"/>
  <c r="H2" i="87" s="1"/>
  <c r="D45" i="84"/>
  <c r="F45" i="84" s="1"/>
  <c r="D90" i="85"/>
  <c r="F67" i="86"/>
  <c r="G9" i="86"/>
  <c r="H9" i="86" s="1"/>
  <c r="G8" i="86"/>
  <c r="H8" i="86" s="1"/>
  <c r="G7" i="86"/>
  <c r="H7" i="86" s="1"/>
  <c r="G6" i="86"/>
  <c r="H6" i="86" s="1"/>
  <c r="G5" i="86"/>
  <c r="H5" i="86" s="1"/>
  <c r="G4" i="86"/>
  <c r="H4" i="86" s="1"/>
  <c r="G3" i="86"/>
  <c r="H3" i="86" s="1"/>
  <c r="G2" i="86"/>
  <c r="H2" i="86" s="1"/>
  <c r="D215" i="86"/>
  <c r="F215" i="86" s="1"/>
  <c r="D214" i="86"/>
  <c r="F214" i="86" s="1"/>
  <c r="D213" i="86"/>
  <c r="F213" i="86" s="1"/>
  <c r="D212" i="86"/>
  <c r="F212" i="86" s="1"/>
  <c r="D211" i="86"/>
  <c r="F211" i="86" s="1"/>
  <c r="D210" i="86"/>
  <c r="F210" i="86" s="1"/>
  <c r="D209" i="86"/>
  <c r="F209" i="86" s="1"/>
  <c r="D202" i="86"/>
  <c r="D207" i="86" s="1"/>
  <c r="F207" i="86" s="1"/>
  <c r="D198" i="86"/>
  <c r="F198" i="86" s="1"/>
  <c r="D197" i="86"/>
  <c r="F197" i="86" s="1"/>
  <c r="D196" i="86"/>
  <c r="F196" i="86" s="1"/>
  <c r="D195" i="86"/>
  <c r="F195" i="86" s="1"/>
  <c r="D194" i="86"/>
  <c r="F194" i="86" s="1"/>
  <c r="D193" i="86"/>
  <c r="F193" i="86" s="1"/>
  <c r="D186" i="86"/>
  <c r="D191" i="86" s="1"/>
  <c r="F191" i="86" s="1"/>
  <c r="D181" i="86"/>
  <c r="F181" i="86" s="1"/>
  <c r="D179" i="86"/>
  <c r="F179" i="86" s="1"/>
  <c r="D178" i="86"/>
  <c r="F178" i="86" s="1"/>
  <c r="D177" i="86"/>
  <c r="F177" i="86" s="1"/>
  <c r="D176" i="86"/>
  <c r="F176" i="86" s="1"/>
  <c r="D175" i="86"/>
  <c r="F175" i="86" s="1"/>
  <c r="D166" i="86"/>
  <c r="D170" i="86" s="1"/>
  <c r="F170" i="86" s="1"/>
  <c r="D163" i="86"/>
  <c r="F163" i="86" s="1"/>
  <c r="F162" i="86"/>
  <c r="D160" i="86"/>
  <c r="F160" i="86" s="1"/>
  <c r="F159" i="86"/>
  <c r="D157" i="86"/>
  <c r="F157" i="86" s="1"/>
  <c r="D155" i="86"/>
  <c r="F155" i="86" s="1"/>
  <c r="D154" i="86"/>
  <c r="F154" i="86" s="1"/>
  <c r="D153" i="86"/>
  <c r="F153" i="86" s="1"/>
  <c r="D152" i="86"/>
  <c r="F152" i="86" s="1"/>
  <c r="D151" i="86"/>
  <c r="F151" i="86" s="1"/>
  <c r="D150" i="86"/>
  <c r="F150" i="86" s="1"/>
  <c r="D149" i="86"/>
  <c r="F149" i="86" s="1"/>
  <c r="F145" i="86"/>
  <c r="F144" i="86"/>
  <c r="D143" i="86"/>
  <c r="F143" i="86" s="1"/>
  <c r="D142" i="86"/>
  <c r="F142" i="86" s="1"/>
  <c r="D141" i="86"/>
  <c r="F141" i="86" s="1"/>
  <c r="F140" i="86"/>
  <c r="F139" i="86"/>
  <c r="D138" i="86"/>
  <c r="F138" i="86" s="1"/>
  <c r="F134" i="86"/>
  <c r="D133" i="86"/>
  <c r="F133" i="86" s="1"/>
  <c r="D132" i="86"/>
  <c r="F132" i="86" s="1"/>
  <c r="F129" i="86"/>
  <c r="D128" i="86"/>
  <c r="F128" i="86" s="1"/>
  <c r="F127" i="86"/>
  <c r="D126" i="86"/>
  <c r="F126" i="86" s="1"/>
  <c r="D125" i="86"/>
  <c r="F125" i="86" s="1"/>
  <c r="D124" i="86"/>
  <c r="F124" i="86" s="1"/>
  <c r="D123" i="86"/>
  <c r="F123" i="86" s="1"/>
  <c r="D122" i="86"/>
  <c r="F122" i="86" s="1"/>
  <c r="D121" i="86"/>
  <c r="F121" i="86" s="1"/>
  <c r="G120" i="86"/>
  <c r="D119" i="86"/>
  <c r="F119" i="86" s="1"/>
  <c r="D117" i="86"/>
  <c r="F117" i="86" s="1"/>
  <c r="D116" i="86"/>
  <c r="F116" i="86" s="1"/>
  <c r="F112" i="86"/>
  <c r="F108" i="86"/>
  <c r="D107" i="86"/>
  <c r="F107" i="86" s="1"/>
  <c r="F106" i="86"/>
  <c r="F105" i="86"/>
  <c r="D104" i="86"/>
  <c r="F104" i="86" s="1"/>
  <c r="D103" i="86"/>
  <c r="F103" i="86" s="1"/>
  <c r="D102" i="86"/>
  <c r="D101" i="86"/>
  <c r="D100" i="86"/>
  <c r="F100" i="86" s="1"/>
  <c r="F99" i="86"/>
  <c r="D98" i="86"/>
  <c r="F98" i="86" s="1"/>
  <c r="D97" i="86"/>
  <c r="F97" i="86" s="1"/>
  <c r="D96" i="86"/>
  <c r="D94" i="86"/>
  <c r="D93" i="86"/>
  <c r="D92" i="86"/>
  <c r="F92" i="86" s="1"/>
  <c r="F91" i="86"/>
  <c r="D90" i="86"/>
  <c r="F90" i="86" s="1"/>
  <c r="F89" i="86"/>
  <c r="F88" i="86"/>
  <c r="D87" i="86"/>
  <c r="F87" i="86" s="1"/>
  <c r="D86" i="86"/>
  <c r="F86" i="86" s="1"/>
  <c r="D85" i="86"/>
  <c r="F85" i="86" s="1"/>
  <c r="D84" i="86"/>
  <c r="F84" i="86" s="1"/>
  <c r="D83" i="86"/>
  <c r="F83" i="86" s="1"/>
  <c r="F82" i="86"/>
  <c r="F81" i="86"/>
  <c r="G80" i="86"/>
  <c r="D79" i="86"/>
  <c r="F79" i="86" s="1"/>
  <c r="D78" i="86"/>
  <c r="F78" i="86" s="1"/>
  <c r="D77" i="86"/>
  <c r="D76" i="86"/>
  <c r="D75" i="86"/>
  <c r="D74" i="86"/>
  <c r="F73" i="86"/>
  <c r="D72" i="86"/>
  <c r="F72" i="86" s="1"/>
  <c r="F71" i="86"/>
  <c r="D70" i="86"/>
  <c r="F70" i="86" s="1"/>
  <c r="F69" i="86"/>
  <c r="D68" i="86"/>
  <c r="F68" i="86" s="1"/>
  <c r="D66" i="86"/>
  <c r="F66" i="86" s="1"/>
  <c r="D65" i="86"/>
  <c r="F65" i="86" s="1"/>
  <c r="F64" i="86"/>
  <c r="D63" i="86"/>
  <c r="F63" i="86" s="1"/>
  <c r="F62" i="86"/>
  <c r="D61" i="86"/>
  <c r="F61" i="86" s="1"/>
  <c r="D60" i="86"/>
  <c r="F60" i="86" s="1"/>
  <c r="D59" i="86"/>
  <c r="D58" i="86"/>
  <c r="F58" i="86" s="1"/>
  <c r="D57" i="86"/>
  <c r="D56" i="86"/>
  <c r="F55" i="86"/>
  <c r="D53" i="86"/>
  <c r="F53" i="86" s="1"/>
  <c r="F52" i="86"/>
  <c r="D51" i="86"/>
  <c r="F51" i="86" s="1"/>
  <c r="D50" i="86"/>
  <c r="F50" i="86" s="1"/>
  <c r="G49" i="86"/>
  <c r="D48" i="86"/>
  <c r="F48" i="86" s="1"/>
  <c r="F47" i="86"/>
  <c r="D46" i="86"/>
  <c r="F46" i="86" s="1"/>
  <c r="D45" i="86"/>
  <c r="F45" i="86" s="1"/>
  <c r="D44" i="86"/>
  <c r="F44" i="86" s="1"/>
  <c r="F43" i="86"/>
  <c r="D42" i="86"/>
  <c r="F42" i="86" s="1"/>
  <c r="D41" i="86"/>
  <c r="F41" i="86" s="1"/>
  <c r="D40" i="86"/>
  <c r="F40" i="86" s="1"/>
  <c r="F39" i="86"/>
  <c r="D38" i="86"/>
  <c r="F38" i="86" s="1"/>
  <c r="G37" i="86"/>
  <c r="D36" i="86"/>
  <c r="F36" i="86" s="1"/>
  <c r="G35" i="86"/>
  <c r="G34" i="86"/>
  <c r="D33" i="86"/>
  <c r="F33" i="86" s="1"/>
  <c r="D32" i="86"/>
  <c r="F32" i="86" s="1"/>
  <c r="F29" i="86"/>
  <c r="F28" i="86"/>
  <c r="D27" i="86"/>
  <c r="F27" i="86" s="1"/>
  <c r="B21" i="86"/>
  <c r="B20" i="86"/>
  <c r="B19" i="86"/>
  <c r="B18" i="86"/>
  <c r="B17" i="86"/>
  <c r="J18" i="86" s="1"/>
  <c r="B16" i="86"/>
  <c r="G9" i="85"/>
  <c r="H9" i="85" s="1"/>
  <c r="G8" i="85"/>
  <c r="H8" i="85" s="1"/>
  <c r="G7" i="85"/>
  <c r="H7" i="85" s="1"/>
  <c r="G6" i="85"/>
  <c r="H6" i="85" s="1"/>
  <c r="G5" i="85"/>
  <c r="H5" i="85" s="1"/>
  <c r="G4" i="85"/>
  <c r="H4" i="85" s="1"/>
  <c r="G3" i="85"/>
  <c r="H3" i="85" s="1"/>
  <c r="G2" i="85"/>
  <c r="H2" i="85" s="1"/>
  <c r="F90" i="85"/>
  <c r="D215" i="85"/>
  <c r="F215" i="85" s="1"/>
  <c r="D214" i="85"/>
  <c r="F214" i="85" s="1"/>
  <c r="D213" i="85"/>
  <c r="F213" i="85" s="1"/>
  <c r="D212" i="85"/>
  <c r="F212" i="85" s="1"/>
  <c r="D211" i="85"/>
  <c r="F211" i="85" s="1"/>
  <c r="D210" i="85"/>
  <c r="F210" i="85" s="1"/>
  <c r="D209" i="85"/>
  <c r="F209" i="85" s="1"/>
  <c r="D202" i="85"/>
  <c r="D207" i="85" s="1"/>
  <c r="F207" i="85" s="1"/>
  <c r="D198" i="85"/>
  <c r="F198" i="85" s="1"/>
  <c r="D197" i="85"/>
  <c r="F197" i="85" s="1"/>
  <c r="D196" i="85"/>
  <c r="F196" i="85" s="1"/>
  <c r="D195" i="85"/>
  <c r="F195" i="85" s="1"/>
  <c r="D194" i="85"/>
  <c r="F194" i="85" s="1"/>
  <c r="D193" i="85"/>
  <c r="F193" i="85" s="1"/>
  <c r="D186" i="85"/>
  <c r="D190" i="85" s="1"/>
  <c r="F190" i="85" s="1"/>
  <c r="D181" i="85"/>
  <c r="F181" i="85" s="1"/>
  <c r="D179" i="85"/>
  <c r="F179" i="85" s="1"/>
  <c r="D178" i="85"/>
  <c r="F178" i="85" s="1"/>
  <c r="D177" i="85"/>
  <c r="F177" i="85" s="1"/>
  <c r="D176" i="85"/>
  <c r="F176" i="85" s="1"/>
  <c r="D175" i="85"/>
  <c r="F175" i="85" s="1"/>
  <c r="D166" i="85"/>
  <c r="D171" i="85" s="1"/>
  <c r="F171" i="85" s="1"/>
  <c r="D163" i="85"/>
  <c r="F163" i="85" s="1"/>
  <c r="F162" i="85"/>
  <c r="D160" i="85"/>
  <c r="F160" i="85" s="1"/>
  <c r="F159" i="85"/>
  <c r="D157" i="85"/>
  <c r="F157" i="85" s="1"/>
  <c r="D155" i="85"/>
  <c r="F155" i="85" s="1"/>
  <c r="D154" i="85"/>
  <c r="F154" i="85" s="1"/>
  <c r="D153" i="85"/>
  <c r="F153" i="85" s="1"/>
  <c r="D152" i="85"/>
  <c r="F152" i="85" s="1"/>
  <c r="D151" i="85"/>
  <c r="F151" i="85" s="1"/>
  <c r="D150" i="85"/>
  <c r="F150" i="85" s="1"/>
  <c r="D149" i="85"/>
  <c r="F149" i="85" s="1"/>
  <c r="F145" i="85"/>
  <c r="F144" i="85"/>
  <c r="D143" i="85"/>
  <c r="F143" i="85" s="1"/>
  <c r="D142" i="85"/>
  <c r="F142" i="85" s="1"/>
  <c r="D141" i="85"/>
  <c r="F141" i="85" s="1"/>
  <c r="F140" i="85"/>
  <c r="F139" i="85"/>
  <c r="D138" i="85"/>
  <c r="F138" i="85" s="1"/>
  <c r="F134" i="85"/>
  <c r="D133" i="85"/>
  <c r="F133" i="85" s="1"/>
  <c r="D132" i="85"/>
  <c r="F132" i="85" s="1"/>
  <c r="F129" i="85"/>
  <c r="D128" i="85"/>
  <c r="F128" i="85" s="1"/>
  <c r="F127" i="85"/>
  <c r="D126" i="85"/>
  <c r="F126" i="85" s="1"/>
  <c r="D125" i="85"/>
  <c r="F125" i="85" s="1"/>
  <c r="D124" i="85"/>
  <c r="F124" i="85" s="1"/>
  <c r="D123" i="85"/>
  <c r="F123" i="85" s="1"/>
  <c r="D122" i="85"/>
  <c r="F122" i="85" s="1"/>
  <c r="D121" i="85"/>
  <c r="F121" i="85" s="1"/>
  <c r="G120" i="85"/>
  <c r="D119" i="85"/>
  <c r="F119" i="85" s="1"/>
  <c r="D118" i="85"/>
  <c r="F118" i="85" s="1"/>
  <c r="D117" i="85"/>
  <c r="F117" i="85" s="1"/>
  <c r="D116" i="85"/>
  <c r="F116" i="85" s="1"/>
  <c r="F112" i="85"/>
  <c r="F108" i="85"/>
  <c r="D107" i="85"/>
  <c r="F107" i="85" s="1"/>
  <c r="F106" i="85"/>
  <c r="F105" i="85"/>
  <c r="D104" i="85"/>
  <c r="F104" i="85" s="1"/>
  <c r="D103" i="85"/>
  <c r="F103" i="85" s="1"/>
  <c r="D102" i="85"/>
  <c r="D101" i="85"/>
  <c r="D100" i="85"/>
  <c r="F100" i="85" s="1"/>
  <c r="F99" i="85"/>
  <c r="D98" i="85"/>
  <c r="F98" i="85" s="1"/>
  <c r="D97" i="85"/>
  <c r="F97" i="85" s="1"/>
  <c r="D96" i="85"/>
  <c r="D94" i="85"/>
  <c r="D93" i="85"/>
  <c r="F93" i="85" s="1"/>
  <c r="D92" i="85"/>
  <c r="F92" i="85" s="1"/>
  <c r="F91" i="85"/>
  <c r="F89" i="85"/>
  <c r="F88" i="85"/>
  <c r="D87" i="85"/>
  <c r="F87" i="85" s="1"/>
  <c r="D86" i="85"/>
  <c r="F86" i="85" s="1"/>
  <c r="D85" i="85"/>
  <c r="F85" i="85" s="1"/>
  <c r="D84" i="85"/>
  <c r="F84" i="85" s="1"/>
  <c r="D83" i="85"/>
  <c r="F83" i="85" s="1"/>
  <c r="F82" i="85"/>
  <c r="F81" i="85"/>
  <c r="G80" i="85"/>
  <c r="D79" i="85"/>
  <c r="F79" i="85" s="1"/>
  <c r="D78" i="85"/>
  <c r="F78" i="85" s="1"/>
  <c r="D77" i="85"/>
  <c r="D76" i="85"/>
  <c r="D75" i="85"/>
  <c r="D74" i="85"/>
  <c r="F73" i="85"/>
  <c r="D72" i="85"/>
  <c r="F72" i="85" s="1"/>
  <c r="F71" i="85"/>
  <c r="D70" i="85"/>
  <c r="F70" i="85" s="1"/>
  <c r="F69" i="85"/>
  <c r="D68" i="85"/>
  <c r="F68" i="85" s="1"/>
  <c r="F67" i="85"/>
  <c r="D66" i="85"/>
  <c r="F66" i="85" s="1"/>
  <c r="D65" i="85"/>
  <c r="F65" i="85" s="1"/>
  <c r="F64" i="85"/>
  <c r="D63" i="85"/>
  <c r="F63" i="85" s="1"/>
  <c r="F62" i="85"/>
  <c r="D61" i="85"/>
  <c r="F61" i="85" s="1"/>
  <c r="D60" i="85"/>
  <c r="F60" i="85" s="1"/>
  <c r="D59" i="85"/>
  <c r="D58" i="85"/>
  <c r="D57" i="85"/>
  <c r="D56" i="85"/>
  <c r="F55" i="85"/>
  <c r="D53" i="85"/>
  <c r="F53" i="85" s="1"/>
  <c r="F52" i="85"/>
  <c r="D51" i="85"/>
  <c r="F51" i="85" s="1"/>
  <c r="D50" i="85"/>
  <c r="F50" i="85" s="1"/>
  <c r="G49" i="85"/>
  <c r="D48" i="85"/>
  <c r="F48" i="85" s="1"/>
  <c r="F47" i="85"/>
  <c r="D46" i="85"/>
  <c r="F46" i="85" s="1"/>
  <c r="D45" i="85"/>
  <c r="F45" i="85" s="1"/>
  <c r="D44" i="85"/>
  <c r="F44" i="85" s="1"/>
  <c r="F43" i="85"/>
  <c r="D42" i="85"/>
  <c r="F42" i="85" s="1"/>
  <c r="D41" i="85"/>
  <c r="F41" i="85" s="1"/>
  <c r="D40" i="85"/>
  <c r="F40" i="85" s="1"/>
  <c r="F39" i="85"/>
  <c r="D38" i="85"/>
  <c r="F38" i="85" s="1"/>
  <c r="G37" i="85"/>
  <c r="D36" i="85"/>
  <c r="F36" i="85" s="1"/>
  <c r="G35" i="85"/>
  <c r="G34" i="85"/>
  <c r="D33" i="85"/>
  <c r="F33" i="85" s="1"/>
  <c r="D32" i="85"/>
  <c r="F32" i="85" s="1"/>
  <c r="F29" i="85"/>
  <c r="F28" i="85"/>
  <c r="D27" i="85"/>
  <c r="F27" i="85" s="1"/>
  <c r="B21" i="85"/>
  <c r="B20" i="85"/>
  <c r="B19" i="85"/>
  <c r="B18" i="85"/>
  <c r="B17" i="85"/>
  <c r="B16" i="85"/>
  <c r="B15" i="85"/>
  <c r="G9" i="84"/>
  <c r="H9" i="84" s="1"/>
  <c r="G8" i="84"/>
  <c r="H8" i="84" s="1"/>
  <c r="G7" i="84"/>
  <c r="H7" i="84" s="1"/>
  <c r="G6" i="84"/>
  <c r="H6" i="84" s="1"/>
  <c r="G5" i="84"/>
  <c r="H5" i="84" s="1"/>
  <c r="G4" i="84"/>
  <c r="H4" i="84" s="1"/>
  <c r="G3" i="84"/>
  <c r="H3" i="84" s="1"/>
  <c r="G2" i="84"/>
  <c r="H2" i="84" s="1"/>
  <c r="D215" i="84"/>
  <c r="F215" i="84" s="1"/>
  <c r="D214" i="84"/>
  <c r="F214" i="84" s="1"/>
  <c r="D213" i="84"/>
  <c r="F213" i="84" s="1"/>
  <c r="D212" i="84"/>
  <c r="F212" i="84" s="1"/>
  <c r="D211" i="84"/>
  <c r="F211" i="84" s="1"/>
  <c r="D210" i="84"/>
  <c r="F210" i="84" s="1"/>
  <c r="D209" i="84"/>
  <c r="F209" i="84" s="1"/>
  <c r="D202" i="84"/>
  <c r="D206" i="84" s="1"/>
  <c r="F206" i="84" s="1"/>
  <c r="D198" i="84"/>
  <c r="F198" i="84" s="1"/>
  <c r="D197" i="84"/>
  <c r="F197" i="84" s="1"/>
  <c r="D196" i="84"/>
  <c r="F196" i="84" s="1"/>
  <c r="D195" i="84"/>
  <c r="F195" i="84" s="1"/>
  <c r="D194" i="84"/>
  <c r="F194" i="84" s="1"/>
  <c r="D193" i="84"/>
  <c r="F193" i="84" s="1"/>
  <c r="D186" i="84"/>
  <c r="D191" i="84" s="1"/>
  <c r="F191" i="84" s="1"/>
  <c r="D181" i="84"/>
  <c r="F181" i="84" s="1"/>
  <c r="D179" i="84"/>
  <c r="F179" i="84" s="1"/>
  <c r="D178" i="84"/>
  <c r="F178" i="84" s="1"/>
  <c r="D177" i="84"/>
  <c r="F177" i="84" s="1"/>
  <c r="D176" i="84"/>
  <c r="F176" i="84" s="1"/>
  <c r="D175" i="84"/>
  <c r="F175" i="84" s="1"/>
  <c r="D166" i="84"/>
  <c r="D171" i="84" s="1"/>
  <c r="F171" i="84" s="1"/>
  <c r="D163" i="84"/>
  <c r="F163" i="84" s="1"/>
  <c r="F162" i="84"/>
  <c r="D160" i="84"/>
  <c r="F160" i="84" s="1"/>
  <c r="F159" i="84"/>
  <c r="D157" i="84"/>
  <c r="F157" i="84" s="1"/>
  <c r="D155" i="84"/>
  <c r="F155" i="84" s="1"/>
  <c r="D154" i="84"/>
  <c r="F154" i="84" s="1"/>
  <c r="D153" i="84"/>
  <c r="F153" i="84" s="1"/>
  <c r="D152" i="84"/>
  <c r="F152" i="84" s="1"/>
  <c r="D151" i="84"/>
  <c r="F151" i="84" s="1"/>
  <c r="D150" i="84"/>
  <c r="F150" i="84" s="1"/>
  <c r="D149" i="84"/>
  <c r="F149" i="84" s="1"/>
  <c r="F145" i="84"/>
  <c r="F144" i="84"/>
  <c r="D143" i="84"/>
  <c r="F143" i="84" s="1"/>
  <c r="D142" i="84"/>
  <c r="F142" i="84" s="1"/>
  <c r="D141" i="84"/>
  <c r="F141" i="84" s="1"/>
  <c r="F140" i="84"/>
  <c r="F139" i="84"/>
  <c r="D138" i="84"/>
  <c r="F138" i="84" s="1"/>
  <c r="F134" i="84"/>
  <c r="D133" i="84"/>
  <c r="F133" i="84" s="1"/>
  <c r="D132" i="84"/>
  <c r="F132" i="84" s="1"/>
  <c r="F129" i="84"/>
  <c r="D128" i="84"/>
  <c r="F128" i="84" s="1"/>
  <c r="F127" i="84"/>
  <c r="D126" i="84"/>
  <c r="F126" i="84" s="1"/>
  <c r="D125" i="84"/>
  <c r="F125" i="84" s="1"/>
  <c r="D124" i="84"/>
  <c r="F124" i="84" s="1"/>
  <c r="D123" i="84"/>
  <c r="F123" i="84" s="1"/>
  <c r="D122" i="84"/>
  <c r="F122" i="84" s="1"/>
  <c r="D121" i="84"/>
  <c r="F121" i="84" s="1"/>
  <c r="G120" i="84"/>
  <c r="D119" i="84"/>
  <c r="F119" i="84" s="1"/>
  <c r="D117" i="84"/>
  <c r="F117" i="84" s="1"/>
  <c r="D116" i="84"/>
  <c r="F116" i="84" s="1"/>
  <c r="F112" i="84"/>
  <c r="F108" i="84"/>
  <c r="D107" i="84"/>
  <c r="F107" i="84" s="1"/>
  <c r="F106" i="84"/>
  <c r="F105" i="84"/>
  <c r="D104" i="84"/>
  <c r="F104" i="84" s="1"/>
  <c r="D103" i="84"/>
  <c r="F103" i="84" s="1"/>
  <c r="D102" i="84"/>
  <c r="D101" i="84"/>
  <c r="F101" i="84" s="1"/>
  <c r="D100" i="84"/>
  <c r="F100" i="84" s="1"/>
  <c r="F99" i="84"/>
  <c r="D98" i="84"/>
  <c r="F98" i="84" s="1"/>
  <c r="D97" i="84"/>
  <c r="F97" i="84" s="1"/>
  <c r="D96" i="84"/>
  <c r="D94" i="84"/>
  <c r="D93" i="84"/>
  <c r="D92" i="84"/>
  <c r="F92" i="84" s="1"/>
  <c r="F91" i="84"/>
  <c r="D90" i="84"/>
  <c r="F90" i="84" s="1"/>
  <c r="F89" i="84"/>
  <c r="F88" i="84"/>
  <c r="D87" i="84"/>
  <c r="F87" i="84" s="1"/>
  <c r="D86" i="84"/>
  <c r="F86" i="84" s="1"/>
  <c r="D85" i="84"/>
  <c r="F85" i="84" s="1"/>
  <c r="D84" i="84"/>
  <c r="F84" i="84" s="1"/>
  <c r="D83" i="84"/>
  <c r="F83" i="84" s="1"/>
  <c r="F82" i="84"/>
  <c r="F81" i="84"/>
  <c r="G80" i="84"/>
  <c r="D79" i="84"/>
  <c r="F79" i="84" s="1"/>
  <c r="D78" i="84"/>
  <c r="F78" i="84" s="1"/>
  <c r="D77" i="84"/>
  <c r="D76" i="84"/>
  <c r="D75" i="84"/>
  <c r="D74" i="84"/>
  <c r="F73" i="84"/>
  <c r="D72" i="84"/>
  <c r="F72" i="84" s="1"/>
  <c r="F71" i="84"/>
  <c r="D70" i="84"/>
  <c r="F70" i="84" s="1"/>
  <c r="F69" i="84"/>
  <c r="D68" i="84"/>
  <c r="F68" i="84" s="1"/>
  <c r="F67" i="84"/>
  <c r="D66" i="84"/>
  <c r="F66" i="84" s="1"/>
  <c r="D65" i="84"/>
  <c r="F65" i="84" s="1"/>
  <c r="F64" i="84"/>
  <c r="D63" i="84"/>
  <c r="F63" i="84" s="1"/>
  <c r="F62" i="84"/>
  <c r="D61" i="84"/>
  <c r="F61" i="84" s="1"/>
  <c r="D60" i="84"/>
  <c r="F60" i="84" s="1"/>
  <c r="D59" i="84"/>
  <c r="D58" i="84"/>
  <c r="F58" i="84" s="1"/>
  <c r="D57" i="84"/>
  <c r="D56" i="84"/>
  <c r="F56" i="84" s="1"/>
  <c r="F55" i="84"/>
  <c r="D53" i="84"/>
  <c r="F53" i="84" s="1"/>
  <c r="F52" i="84"/>
  <c r="D51" i="84"/>
  <c r="F51" i="84" s="1"/>
  <c r="D50" i="84"/>
  <c r="F50" i="84" s="1"/>
  <c r="G49" i="84"/>
  <c r="D48" i="84"/>
  <c r="F48" i="84" s="1"/>
  <c r="F47" i="84"/>
  <c r="D46" i="84"/>
  <c r="F46" i="84" s="1"/>
  <c r="D44" i="84"/>
  <c r="F44" i="84" s="1"/>
  <c r="F43" i="84"/>
  <c r="D42" i="84"/>
  <c r="F42" i="84" s="1"/>
  <c r="D41" i="84"/>
  <c r="F41" i="84" s="1"/>
  <c r="D40" i="84"/>
  <c r="F40" i="84" s="1"/>
  <c r="F39" i="84"/>
  <c r="D38" i="84"/>
  <c r="F38" i="84" s="1"/>
  <c r="G37" i="84"/>
  <c r="D36" i="84"/>
  <c r="F36" i="84" s="1"/>
  <c r="G35" i="84"/>
  <c r="G34" i="84"/>
  <c r="D33" i="84"/>
  <c r="F33" i="84" s="1"/>
  <c r="D32" i="84"/>
  <c r="F32" i="84" s="1"/>
  <c r="F29" i="84"/>
  <c r="F28" i="84"/>
  <c r="D27" i="84"/>
  <c r="F27" i="84" s="1"/>
  <c r="B21" i="84"/>
  <c r="B20" i="84"/>
  <c r="B19" i="84"/>
  <c r="B18" i="84"/>
  <c r="B17" i="84"/>
  <c r="B16" i="84"/>
  <c r="B15" i="84"/>
  <c r="J16" i="84" s="1"/>
  <c r="F81" i="83"/>
  <c r="G9" i="83"/>
  <c r="H9" i="83" s="1"/>
  <c r="G8" i="83"/>
  <c r="H8" i="83" s="1"/>
  <c r="G7" i="83"/>
  <c r="H7" i="83" s="1"/>
  <c r="G6" i="83"/>
  <c r="H6" i="83" s="1"/>
  <c r="G5" i="83"/>
  <c r="H5" i="83" s="1"/>
  <c r="G4" i="83"/>
  <c r="H4" i="83" s="1"/>
  <c r="G3" i="83"/>
  <c r="H3" i="83" s="1"/>
  <c r="G2" i="83"/>
  <c r="H2" i="83" s="1"/>
  <c r="D215" i="83"/>
  <c r="F215" i="83" s="1"/>
  <c r="F214" i="83"/>
  <c r="D214" i="83"/>
  <c r="D213" i="83"/>
  <c r="F213" i="83" s="1"/>
  <c r="F212" i="83"/>
  <c r="D212" i="83"/>
  <c r="D211" i="83"/>
  <c r="F211" i="83" s="1"/>
  <c r="F210" i="83"/>
  <c r="D210" i="83"/>
  <c r="D209" i="83"/>
  <c r="F209" i="83" s="1"/>
  <c r="D202" i="83"/>
  <c r="D207" i="83" s="1"/>
  <c r="F207" i="83" s="1"/>
  <c r="D198" i="83"/>
  <c r="F198" i="83" s="1"/>
  <c r="D197" i="83"/>
  <c r="F197" i="83" s="1"/>
  <c r="D196" i="83"/>
  <c r="F196" i="83" s="1"/>
  <c r="D195" i="83"/>
  <c r="F195" i="83" s="1"/>
  <c r="D194" i="83"/>
  <c r="F194" i="83" s="1"/>
  <c r="D193" i="83"/>
  <c r="F193" i="83" s="1"/>
  <c r="D186" i="83"/>
  <c r="D190" i="83" s="1"/>
  <c r="F190" i="83" s="1"/>
  <c r="D181" i="83"/>
  <c r="F181" i="83" s="1"/>
  <c r="D179" i="83"/>
  <c r="F179" i="83" s="1"/>
  <c r="D178" i="83"/>
  <c r="F178" i="83" s="1"/>
  <c r="D177" i="83"/>
  <c r="F177" i="83" s="1"/>
  <c r="D176" i="83"/>
  <c r="F176" i="83" s="1"/>
  <c r="D175" i="83"/>
  <c r="F175" i="83" s="1"/>
  <c r="D166" i="83"/>
  <c r="D171" i="83" s="1"/>
  <c r="F171" i="83" s="1"/>
  <c r="D163" i="83"/>
  <c r="F163" i="83" s="1"/>
  <c r="F162" i="83"/>
  <c r="D160" i="83"/>
  <c r="F160" i="83" s="1"/>
  <c r="F159" i="83"/>
  <c r="D157" i="83"/>
  <c r="F157" i="83" s="1"/>
  <c r="D155" i="83"/>
  <c r="F155" i="83" s="1"/>
  <c r="D154" i="83"/>
  <c r="F154" i="83" s="1"/>
  <c r="D153" i="83"/>
  <c r="F153" i="83" s="1"/>
  <c r="D152" i="83"/>
  <c r="F152" i="83" s="1"/>
  <c r="D151" i="83"/>
  <c r="F151" i="83" s="1"/>
  <c r="D150" i="83"/>
  <c r="F150" i="83" s="1"/>
  <c r="D149" i="83"/>
  <c r="F149" i="83" s="1"/>
  <c r="F145" i="83"/>
  <c r="F144" i="83"/>
  <c r="D143" i="83"/>
  <c r="F143" i="83" s="1"/>
  <c r="D142" i="83"/>
  <c r="F142" i="83" s="1"/>
  <c r="D141" i="83"/>
  <c r="F141" i="83" s="1"/>
  <c r="F140" i="83"/>
  <c r="F139" i="83"/>
  <c r="D138" i="83"/>
  <c r="F138" i="83" s="1"/>
  <c r="F134" i="83"/>
  <c r="D133" i="83"/>
  <c r="F133" i="83" s="1"/>
  <c r="D132" i="83"/>
  <c r="F132" i="83" s="1"/>
  <c r="F129" i="83"/>
  <c r="D128" i="83"/>
  <c r="F128" i="83" s="1"/>
  <c r="F127" i="83"/>
  <c r="D126" i="83"/>
  <c r="F126" i="83" s="1"/>
  <c r="D125" i="83"/>
  <c r="F125" i="83" s="1"/>
  <c r="D124" i="83"/>
  <c r="F124" i="83" s="1"/>
  <c r="D123" i="83"/>
  <c r="F123" i="83" s="1"/>
  <c r="D122" i="83"/>
  <c r="F122" i="83" s="1"/>
  <c r="D121" i="83"/>
  <c r="F121" i="83" s="1"/>
  <c r="G120" i="83"/>
  <c r="D119" i="83"/>
  <c r="F119" i="83" s="1"/>
  <c r="D117" i="83"/>
  <c r="F117" i="83" s="1"/>
  <c r="D116" i="83"/>
  <c r="F116" i="83" s="1"/>
  <c r="F112" i="83"/>
  <c r="F108" i="83"/>
  <c r="D107" i="83"/>
  <c r="F107" i="83" s="1"/>
  <c r="F106" i="83"/>
  <c r="F105" i="83"/>
  <c r="D104" i="83"/>
  <c r="F104" i="83" s="1"/>
  <c r="D103" i="83"/>
  <c r="F103" i="83" s="1"/>
  <c r="D102" i="83"/>
  <c r="D101" i="83"/>
  <c r="D100" i="83"/>
  <c r="F100" i="83" s="1"/>
  <c r="F99" i="83"/>
  <c r="D98" i="83"/>
  <c r="F98" i="83" s="1"/>
  <c r="D97" i="83"/>
  <c r="F97" i="83" s="1"/>
  <c r="D96" i="83"/>
  <c r="D94" i="83"/>
  <c r="D93" i="83"/>
  <c r="F93" i="83" s="1"/>
  <c r="D92" i="83"/>
  <c r="F92" i="83" s="1"/>
  <c r="F91" i="83"/>
  <c r="D90" i="83"/>
  <c r="F90" i="83" s="1"/>
  <c r="F89" i="83"/>
  <c r="F88" i="83"/>
  <c r="D87" i="83"/>
  <c r="F87" i="83" s="1"/>
  <c r="D86" i="83"/>
  <c r="F86" i="83" s="1"/>
  <c r="D85" i="83"/>
  <c r="F85" i="83" s="1"/>
  <c r="D84" i="83"/>
  <c r="F84" i="83" s="1"/>
  <c r="D83" i="83"/>
  <c r="F83" i="83" s="1"/>
  <c r="F82" i="83"/>
  <c r="G80" i="83"/>
  <c r="D79" i="83"/>
  <c r="F79" i="83" s="1"/>
  <c r="D78" i="83"/>
  <c r="F78" i="83" s="1"/>
  <c r="D77" i="83"/>
  <c r="D76" i="83"/>
  <c r="D75" i="83"/>
  <c r="D74" i="83"/>
  <c r="F73" i="83"/>
  <c r="D72" i="83"/>
  <c r="F72" i="83" s="1"/>
  <c r="F71" i="83"/>
  <c r="D70" i="83"/>
  <c r="F70" i="83" s="1"/>
  <c r="F69" i="83"/>
  <c r="D68" i="83"/>
  <c r="F68" i="83" s="1"/>
  <c r="F67" i="83"/>
  <c r="D66" i="83"/>
  <c r="F66" i="83" s="1"/>
  <c r="D65" i="83"/>
  <c r="F65" i="83" s="1"/>
  <c r="F64" i="83"/>
  <c r="D63" i="83"/>
  <c r="F63" i="83" s="1"/>
  <c r="F62" i="83"/>
  <c r="D61" i="83"/>
  <c r="F61" i="83" s="1"/>
  <c r="D60" i="83"/>
  <c r="F60" i="83" s="1"/>
  <c r="D59" i="83"/>
  <c r="D58" i="83"/>
  <c r="D57" i="83"/>
  <c r="D56" i="83"/>
  <c r="F56" i="83" s="1"/>
  <c r="F55" i="83"/>
  <c r="D53" i="83"/>
  <c r="F53" i="83" s="1"/>
  <c r="F52" i="83"/>
  <c r="D51" i="83"/>
  <c r="F51" i="83" s="1"/>
  <c r="D50" i="83"/>
  <c r="F50" i="83" s="1"/>
  <c r="G49" i="83"/>
  <c r="D48" i="83"/>
  <c r="F48" i="83" s="1"/>
  <c r="F47" i="83"/>
  <c r="D46" i="83"/>
  <c r="F46" i="83" s="1"/>
  <c r="D45" i="83"/>
  <c r="F45" i="83" s="1"/>
  <c r="D44" i="83"/>
  <c r="F44" i="83" s="1"/>
  <c r="F43" i="83"/>
  <c r="D42" i="83"/>
  <c r="F42" i="83" s="1"/>
  <c r="D41" i="83"/>
  <c r="F41" i="83" s="1"/>
  <c r="D40" i="83"/>
  <c r="F40" i="83" s="1"/>
  <c r="F39" i="83"/>
  <c r="D38" i="83"/>
  <c r="F38" i="83" s="1"/>
  <c r="G37" i="83"/>
  <c r="D36" i="83"/>
  <c r="F36" i="83" s="1"/>
  <c r="G35" i="83"/>
  <c r="G34" i="83"/>
  <c r="D33" i="83"/>
  <c r="F33" i="83" s="1"/>
  <c r="D32" i="83"/>
  <c r="F32" i="83" s="1"/>
  <c r="F29" i="83"/>
  <c r="F28" i="83"/>
  <c r="D27" i="83"/>
  <c r="F27" i="83" s="1"/>
  <c r="B21" i="83"/>
  <c r="B20" i="83"/>
  <c r="B19" i="83"/>
  <c r="B18" i="83"/>
  <c r="B17" i="83"/>
  <c r="B16" i="83"/>
  <c r="B15" i="83"/>
  <c r="D53" i="82"/>
  <c r="F53" i="82" s="1"/>
  <c r="D215" i="82"/>
  <c r="F215" i="82" s="1"/>
  <c r="D214" i="82"/>
  <c r="F214" i="82" s="1"/>
  <c r="D213" i="82"/>
  <c r="F213" i="82" s="1"/>
  <c r="D212" i="82"/>
  <c r="F212" i="82" s="1"/>
  <c r="D211" i="82"/>
  <c r="F211" i="82" s="1"/>
  <c r="D210" i="82"/>
  <c r="F210" i="82" s="1"/>
  <c r="D209" i="82"/>
  <c r="F209" i="82" s="1"/>
  <c r="D202" i="82"/>
  <c r="D207" i="82" s="1"/>
  <c r="F207" i="82" s="1"/>
  <c r="D198" i="82"/>
  <c r="F198" i="82" s="1"/>
  <c r="D197" i="82"/>
  <c r="F197" i="82" s="1"/>
  <c r="D196" i="82"/>
  <c r="F196" i="82" s="1"/>
  <c r="D195" i="82"/>
  <c r="F195" i="82" s="1"/>
  <c r="D194" i="82"/>
  <c r="F194" i="82" s="1"/>
  <c r="D193" i="82"/>
  <c r="F193" i="82" s="1"/>
  <c r="D186" i="82"/>
  <c r="D191" i="82" s="1"/>
  <c r="F191" i="82" s="1"/>
  <c r="D181" i="82"/>
  <c r="F181" i="82" s="1"/>
  <c r="D179" i="82"/>
  <c r="F179" i="82" s="1"/>
  <c r="D178" i="82"/>
  <c r="F178" i="82" s="1"/>
  <c r="D177" i="82"/>
  <c r="F177" i="82" s="1"/>
  <c r="D176" i="82"/>
  <c r="F176" i="82" s="1"/>
  <c r="D175" i="82"/>
  <c r="F175" i="82" s="1"/>
  <c r="D166" i="82"/>
  <c r="D170" i="82" s="1"/>
  <c r="F170" i="82" s="1"/>
  <c r="D163" i="82"/>
  <c r="F163" i="82" s="1"/>
  <c r="F162" i="82"/>
  <c r="D160" i="82"/>
  <c r="F160" i="82" s="1"/>
  <c r="F159" i="82"/>
  <c r="D157" i="82"/>
  <c r="F157" i="82" s="1"/>
  <c r="D155" i="82"/>
  <c r="F155" i="82" s="1"/>
  <c r="D154" i="82"/>
  <c r="F154" i="82" s="1"/>
  <c r="D153" i="82"/>
  <c r="F153" i="82" s="1"/>
  <c r="D152" i="82"/>
  <c r="F152" i="82" s="1"/>
  <c r="D151" i="82"/>
  <c r="F151" i="82" s="1"/>
  <c r="D150" i="82"/>
  <c r="F150" i="82" s="1"/>
  <c r="D149" i="82"/>
  <c r="F149" i="82" s="1"/>
  <c r="F145" i="82"/>
  <c r="F144" i="82"/>
  <c r="D143" i="82"/>
  <c r="F143" i="82" s="1"/>
  <c r="D142" i="82"/>
  <c r="F142" i="82" s="1"/>
  <c r="D141" i="82"/>
  <c r="F141" i="82" s="1"/>
  <c r="F140" i="82"/>
  <c r="F139" i="82"/>
  <c r="D138" i="82"/>
  <c r="F138" i="82" s="1"/>
  <c r="F134" i="82"/>
  <c r="D133" i="82"/>
  <c r="F133" i="82" s="1"/>
  <c r="D132" i="82"/>
  <c r="F132" i="82" s="1"/>
  <c r="F129" i="82"/>
  <c r="D128" i="82"/>
  <c r="F128" i="82" s="1"/>
  <c r="F127" i="82"/>
  <c r="D126" i="82"/>
  <c r="F126" i="82" s="1"/>
  <c r="D125" i="82"/>
  <c r="F125" i="82" s="1"/>
  <c r="D124" i="82"/>
  <c r="F124" i="82" s="1"/>
  <c r="D123" i="82"/>
  <c r="F123" i="82" s="1"/>
  <c r="D122" i="82"/>
  <c r="F122" i="82" s="1"/>
  <c r="D121" i="82"/>
  <c r="F121" i="82" s="1"/>
  <c r="G120" i="82"/>
  <c r="D119" i="82"/>
  <c r="F119" i="82" s="1"/>
  <c r="D117" i="82"/>
  <c r="F117" i="82" s="1"/>
  <c r="D116" i="82"/>
  <c r="F116" i="82" s="1"/>
  <c r="F112" i="82"/>
  <c r="F108" i="82"/>
  <c r="D107" i="82"/>
  <c r="F107" i="82" s="1"/>
  <c r="F106" i="82"/>
  <c r="F105" i="82"/>
  <c r="D104" i="82"/>
  <c r="F104" i="82" s="1"/>
  <c r="D103" i="82"/>
  <c r="F103" i="82" s="1"/>
  <c r="D102" i="82"/>
  <c r="D101" i="82"/>
  <c r="F101" i="82" s="1"/>
  <c r="D100" i="82"/>
  <c r="F100" i="82" s="1"/>
  <c r="F99" i="82"/>
  <c r="D98" i="82"/>
  <c r="F98" i="82" s="1"/>
  <c r="D97" i="82"/>
  <c r="F97" i="82" s="1"/>
  <c r="D96" i="82"/>
  <c r="D94" i="82"/>
  <c r="D93" i="82"/>
  <c r="D92" i="82"/>
  <c r="F92" i="82" s="1"/>
  <c r="F91" i="82"/>
  <c r="D90" i="82"/>
  <c r="F90" i="82" s="1"/>
  <c r="F89" i="82"/>
  <c r="F88" i="82"/>
  <c r="D87" i="82"/>
  <c r="F87" i="82" s="1"/>
  <c r="D86" i="82"/>
  <c r="F86" i="82" s="1"/>
  <c r="D85" i="82"/>
  <c r="F85" i="82" s="1"/>
  <c r="D84" i="82"/>
  <c r="F84" i="82" s="1"/>
  <c r="D83" i="82"/>
  <c r="F83" i="82" s="1"/>
  <c r="F82" i="82"/>
  <c r="F81" i="82"/>
  <c r="G80" i="82"/>
  <c r="D79" i="82"/>
  <c r="F79" i="82" s="1"/>
  <c r="D78" i="82"/>
  <c r="F78" i="82" s="1"/>
  <c r="D77" i="82"/>
  <c r="D76" i="82"/>
  <c r="D75" i="82"/>
  <c r="D74" i="82"/>
  <c r="F73" i="82"/>
  <c r="D72" i="82"/>
  <c r="F72" i="82" s="1"/>
  <c r="F71" i="82"/>
  <c r="D70" i="82"/>
  <c r="F70" i="82" s="1"/>
  <c r="F69" i="82"/>
  <c r="D68" i="82"/>
  <c r="F68" i="82" s="1"/>
  <c r="F67" i="82"/>
  <c r="D66" i="82"/>
  <c r="F66" i="82" s="1"/>
  <c r="D65" i="82"/>
  <c r="F65" i="82" s="1"/>
  <c r="F64" i="82"/>
  <c r="D63" i="82"/>
  <c r="F63" i="82" s="1"/>
  <c r="F62" i="82"/>
  <c r="D61" i="82"/>
  <c r="F61" i="82" s="1"/>
  <c r="D60" i="82"/>
  <c r="F60" i="82" s="1"/>
  <c r="D59" i="82"/>
  <c r="D58" i="82"/>
  <c r="D57" i="82"/>
  <c r="D56" i="82"/>
  <c r="F56" i="82" s="1"/>
  <c r="F55" i="82"/>
  <c r="F52" i="82"/>
  <c r="D51" i="82"/>
  <c r="F51" i="82" s="1"/>
  <c r="F50" i="82"/>
  <c r="D50" i="82"/>
  <c r="G49" i="82"/>
  <c r="D48" i="82"/>
  <c r="F48" i="82" s="1"/>
  <c r="F47" i="82"/>
  <c r="D46" i="82"/>
  <c r="F46" i="82" s="1"/>
  <c r="D45" i="82"/>
  <c r="F45" i="82" s="1"/>
  <c r="D44" i="82"/>
  <c r="F44" i="82" s="1"/>
  <c r="F43" i="82"/>
  <c r="D42" i="82"/>
  <c r="F42" i="82" s="1"/>
  <c r="D41" i="82"/>
  <c r="F41" i="82" s="1"/>
  <c r="D40" i="82"/>
  <c r="F40" i="82" s="1"/>
  <c r="F39" i="82"/>
  <c r="D38" i="82"/>
  <c r="F38" i="82" s="1"/>
  <c r="G37" i="82"/>
  <c r="D36" i="82"/>
  <c r="F36" i="82" s="1"/>
  <c r="G35" i="82"/>
  <c r="G34" i="82"/>
  <c r="D33" i="82"/>
  <c r="F33" i="82" s="1"/>
  <c r="D32" i="82"/>
  <c r="F32" i="82" s="1"/>
  <c r="F29" i="82"/>
  <c r="F28" i="82"/>
  <c r="D27" i="82"/>
  <c r="F27" i="82" s="1"/>
  <c r="B21" i="82"/>
  <c r="B20" i="82"/>
  <c r="B19" i="82"/>
  <c r="B18" i="82"/>
  <c r="B17" i="82"/>
  <c r="B16" i="82"/>
  <c r="G9" i="82"/>
  <c r="H9" i="82" s="1"/>
  <c r="G8" i="82"/>
  <c r="B15" i="82" s="1"/>
  <c r="G7" i="82"/>
  <c r="H7" i="82" s="1"/>
  <c r="G6" i="82"/>
  <c r="H6" i="82" s="1"/>
  <c r="G5" i="82"/>
  <c r="H5" i="82" s="1"/>
  <c r="G4" i="82"/>
  <c r="H4" i="82" s="1"/>
  <c r="G3" i="82"/>
  <c r="H3" i="82" s="1"/>
  <c r="G2" i="82"/>
  <c r="H2" i="82" s="1"/>
  <c r="D104" i="51"/>
  <c r="F104" i="51" s="1"/>
  <c r="D149" i="51"/>
  <c r="F149" i="51" s="1"/>
  <c r="H12" i="81"/>
  <c r="D128" i="51"/>
  <c r="F128" i="51"/>
  <c r="D152" i="51"/>
  <c r="F152" i="51" s="1"/>
  <c r="F138" i="51"/>
  <c r="D138" i="51"/>
  <c r="D116" i="51"/>
  <c r="F116" i="51" s="1"/>
  <c r="F105" i="51"/>
  <c r="D101" i="51"/>
  <c r="D102" i="51"/>
  <c r="D83" i="51"/>
  <c r="F83" i="51" s="1"/>
  <c r="F69" i="51"/>
  <c r="D213" i="51"/>
  <c r="F213" i="51" s="1"/>
  <c r="D214" i="51"/>
  <c r="F214" i="51" s="1"/>
  <c r="D215" i="51"/>
  <c r="F215" i="51" s="1"/>
  <c r="D198" i="51"/>
  <c r="F198" i="51" s="1"/>
  <c r="D197" i="51"/>
  <c r="F197" i="51" s="1"/>
  <c r="D196" i="51"/>
  <c r="F196" i="51" s="1"/>
  <c r="D212" i="51"/>
  <c r="F212" i="51" s="1"/>
  <c r="D195" i="51"/>
  <c r="F195" i="51" s="1"/>
  <c r="D211" i="51"/>
  <c r="F211" i="51" s="1"/>
  <c r="D210" i="51"/>
  <c r="F210" i="51" s="1"/>
  <c r="D194" i="51"/>
  <c r="F194" i="51" s="1"/>
  <c r="D209" i="51"/>
  <c r="F209" i="51" s="1"/>
  <c r="D193" i="51"/>
  <c r="F193" i="51" s="1"/>
  <c r="D179" i="51"/>
  <c r="F179" i="51" s="1"/>
  <c r="D181" i="51"/>
  <c r="F181" i="51" s="1"/>
  <c r="D178" i="51"/>
  <c r="F178" i="51" s="1"/>
  <c r="D177" i="51"/>
  <c r="F177" i="51" s="1"/>
  <c r="D176" i="51"/>
  <c r="F176" i="51" s="1"/>
  <c r="D175" i="51"/>
  <c r="F175" i="51" s="1"/>
  <c r="F73" i="51"/>
  <c r="F39" i="51"/>
  <c r="D38" i="51"/>
  <c r="F38" i="51" s="1"/>
  <c r="F29" i="51"/>
  <c r="D70" i="51"/>
  <c r="F70" i="51" s="1"/>
  <c r="F28" i="51"/>
  <c r="D60" i="51"/>
  <c r="F60" i="51" s="1"/>
  <c r="D27" i="51"/>
  <c r="F27" i="51" s="1"/>
  <c r="D141" i="51"/>
  <c r="F141" i="51" s="1"/>
  <c r="D92" i="51"/>
  <c r="F92" i="51" s="1"/>
  <c r="D72" i="51"/>
  <c r="F72" i="51" s="1"/>
  <c r="D77" i="51"/>
  <c r="D74" i="51"/>
  <c r="D75" i="51"/>
  <c r="D124" i="51"/>
  <c r="F124" i="51" s="1"/>
  <c r="D79" i="51"/>
  <c r="F79" i="51" s="1"/>
  <c r="D29" i="81"/>
  <c r="F29" i="81" s="1"/>
  <c r="D41" i="51"/>
  <c r="F41" i="51" s="1"/>
  <c r="B19" i="51"/>
  <c r="H13" i="81"/>
  <c r="G2" i="81"/>
  <c r="H2" i="81" s="1"/>
  <c r="G4" i="81"/>
  <c r="H4" i="81" s="1"/>
  <c r="G5" i="81"/>
  <c r="H5" i="81" s="1"/>
  <c r="G6" i="81"/>
  <c r="H6" i="81" s="1"/>
  <c r="G7" i="81"/>
  <c r="H7" i="81" s="1"/>
  <c r="G8" i="81"/>
  <c r="H8" i="81" s="1"/>
  <c r="G9" i="81"/>
  <c r="H9" i="81" s="1"/>
  <c r="G3" i="81"/>
  <c r="H3" i="81" s="1"/>
  <c r="D79" i="81"/>
  <c r="D78" i="81"/>
  <c r="D126" i="81"/>
  <c r="F126" i="81" s="1"/>
  <c r="D92" i="81"/>
  <c r="D64" i="81"/>
  <c r="F64" i="81" s="1"/>
  <c r="D23" i="81"/>
  <c r="F23" i="81" s="1"/>
  <c r="D30" i="81"/>
  <c r="F30" i="81" s="1"/>
  <c r="D32" i="81"/>
  <c r="F32" i="81" s="1"/>
  <c r="D38" i="81"/>
  <c r="F38" i="81" s="1"/>
  <c r="D55" i="81"/>
  <c r="F55" i="81" s="1"/>
  <c r="D70" i="81"/>
  <c r="F70" i="81" s="1"/>
  <c r="D72" i="81"/>
  <c r="F72" i="81" s="1"/>
  <c r="D74" i="81"/>
  <c r="F74" i="81" s="1"/>
  <c r="D80" i="81"/>
  <c r="F80" i="81" s="1"/>
  <c r="D105" i="81"/>
  <c r="F105" i="81" s="1"/>
  <c r="D130" i="81"/>
  <c r="F130" i="81" s="1"/>
  <c r="D50" i="81"/>
  <c r="F50" i="81" s="1"/>
  <c r="D71" i="81"/>
  <c r="F71" i="81" s="1"/>
  <c r="D107" i="81"/>
  <c r="F107" i="81" s="1"/>
  <c r="D129" i="81"/>
  <c r="F129" i="81" s="1"/>
  <c r="D34" i="81"/>
  <c r="F34" i="81" s="1"/>
  <c r="D36" i="81"/>
  <c r="F36" i="81" s="1"/>
  <c r="D47" i="81"/>
  <c r="F47" i="81" s="1"/>
  <c r="D52" i="81"/>
  <c r="F52" i="81" s="1"/>
  <c r="D56" i="81"/>
  <c r="F56" i="81" s="1"/>
  <c r="D66" i="81"/>
  <c r="F66" i="81" s="1"/>
  <c r="D68" i="81"/>
  <c r="F68" i="81" s="1"/>
  <c r="D97" i="81"/>
  <c r="F97" i="81" s="1"/>
  <c r="D127" i="81"/>
  <c r="F127" i="81" s="1"/>
  <c r="D67" i="81"/>
  <c r="F67" i="81" s="1"/>
  <c r="D125" i="81"/>
  <c r="F125" i="81" s="1"/>
  <c r="D26" i="81"/>
  <c r="F26" i="81" s="1"/>
  <c r="D46" i="81"/>
  <c r="F46" i="81" s="1"/>
  <c r="D60" i="81"/>
  <c r="F60" i="81" s="1"/>
  <c r="D100" i="81"/>
  <c r="F100" i="81" s="1"/>
  <c r="D44" i="81"/>
  <c r="D45" i="81"/>
  <c r="F44" i="81" s="1"/>
  <c r="D58" i="81"/>
  <c r="F58" i="81" s="1"/>
  <c r="D59" i="81"/>
  <c r="F59" i="81" s="1"/>
  <c r="D98" i="81"/>
  <c r="F98" i="81" s="1"/>
  <c r="D108" i="81"/>
  <c r="D109" i="81"/>
  <c r="D131" i="81"/>
  <c r="F131" i="81" s="1"/>
  <c r="D22" i="81"/>
  <c r="F22" i="81" s="1"/>
  <c r="D33" i="81"/>
  <c r="F33" i="81" s="1"/>
  <c r="D40" i="81"/>
  <c r="F40" i="81" s="1"/>
  <c r="D48" i="81"/>
  <c r="F48" i="81" s="1"/>
  <c r="D73" i="81"/>
  <c r="F73" i="81" s="1"/>
  <c r="D75" i="81"/>
  <c r="F75" i="81" s="1"/>
  <c r="D93" i="81"/>
  <c r="F93" i="81" s="1"/>
  <c r="D114" i="81"/>
  <c r="F114" i="81" s="1"/>
  <c r="D121" i="81"/>
  <c r="F121" i="81" s="1"/>
  <c r="F88" i="81"/>
  <c r="F92" i="81"/>
  <c r="D28" i="81"/>
  <c r="F28" i="81" s="1"/>
  <c r="F31" i="81"/>
  <c r="F35" i="81"/>
  <c r="D39" i="81"/>
  <c r="F39" i="81" s="1"/>
  <c r="D41" i="81"/>
  <c r="F41" i="81" s="1"/>
  <c r="F43" i="81"/>
  <c r="F49" i="81"/>
  <c r="F51" i="81"/>
  <c r="D53" i="81"/>
  <c r="F53" i="81" s="1"/>
  <c r="F54" i="81"/>
  <c r="F57" i="81"/>
  <c r="F62" i="81"/>
  <c r="F63" i="81"/>
  <c r="D65" i="81"/>
  <c r="F65" i="81" s="1"/>
  <c r="F69" i="81"/>
  <c r="F76" i="81"/>
  <c r="D77" i="81"/>
  <c r="F77" i="81" s="1"/>
  <c r="F81" i="81"/>
  <c r="F82" i="81"/>
  <c r="D83" i="81"/>
  <c r="F83" i="81" s="1"/>
  <c r="F84" i="81"/>
  <c r="D94" i="81"/>
  <c r="F94" i="81" s="1"/>
  <c r="D96" i="81"/>
  <c r="F96" i="81" s="1"/>
  <c r="D99" i="81"/>
  <c r="F99" i="81" s="1"/>
  <c r="F101" i="81"/>
  <c r="F102" i="81"/>
  <c r="D103" i="81"/>
  <c r="F103" i="81" s="1"/>
  <c r="D106" i="81"/>
  <c r="F106" i="81"/>
  <c r="D110" i="81"/>
  <c r="F110" i="81"/>
  <c r="F111" i="81"/>
  <c r="F112" i="81"/>
  <c r="F113" i="81"/>
  <c r="D115" i="81"/>
  <c r="F115" i="81" s="1"/>
  <c r="F116" i="81"/>
  <c r="F117" i="81"/>
  <c r="D122" i="81"/>
  <c r="F122" i="81" s="1"/>
  <c r="D123" i="81"/>
  <c r="F123" i="81" s="1"/>
  <c r="D124" i="81"/>
  <c r="F124" i="81" s="1"/>
  <c r="D128" i="81"/>
  <c r="F128" i="81" s="1"/>
  <c r="D138" i="81"/>
  <c r="F138" i="81"/>
  <c r="F133" i="81"/>
  <c r="F134" i="81"/>
  <c r="F135" i="81"/>
  <c r="F136" i="81"/>
  <c r="D137" i="81"/>
  <c r="F137" i="81"/>
  <c r="D141" i="81"/>
  <c r="D142" i="81"/>
  <c r="F142" i="81" s="1"/>
  <c r="D143" i="81"/>
  <c r="F143" i="81" s="1"/>
  <c r="D144" i="81"/>
  <c r="F144" i="81" s="1"/>
  <c r="D145" i="81"/>
  <c r="F145" i="81" s="1"/>
  <c r="D146" i="81"/>
  <c r="F146" i="81" s="1"/>
  <c r="G24" i="81"/>
  <c r="G25" i="81"/>
  <c r="G27" i="81"/>
  <c r="G37" i="81"/>
  <c r="G61" i="81"/>
  <c r="G95" i="81"/>
  <c r="D103" i="51"/>
  <c r="F103" i="51" s="1"/>
  <c r="F89" i="51"/>
  <c r="D50" i="51"/>
  <c r="F50" i="51" s="1"/>
  <c r="D42" i="51"/>
  <c r="F42" i="51" s="1"/>
  <c r="D33" i="51"/>
  <c r="F33" i="51" s="1"/>
  <c r="B15" i="51"/>
  <c r="D202" i="51"/>
  <c r="D203" i="51" s="1"/>
  <c r="F203" i="51" s="1"/>
  <c r="F52" i="51"/>
  <c r="D142" i="51"/>
  <c r="F142" i="51" s="1"/>
  <c r="D150" i="51"/>
  <c r="F150" i="51" s="1"/>
  <c r="D32" i="51"/>
  <c r="F32" i="51" s="1"/>
  <c r="D36" i="51"/>
  <c r="F36" i="51" s="1"/>
  <c r="D40" i="51"/>
  <c r="F40" i="51" s="1"/>
  <c r="F43" i="51"/>
  <c r="D44" i="51"/>
  <c r="F44" i="51" s="1"/>
  <c r="D45" i="51"/>
  <c r="F45" i="51" s="1"/>
  <c r="D46" i="51"/>
  <c r="F46" i="51" s="1"/>
  <c r="F47" i="51"/>
  <c r="D51" i="51"/>
  <c r="F51" i="51" s="1"/>
  <c r="D53" i="51"/>
  <c r="F53" i="51" s="1"/>
  <c r="F55" i="51"/>
  <c r="D56" i="51"/>
  <c r="D57" i="51"/>
  <c r="D58" i="51"/>
  <c r="D59" i="51"/>
  <c r="D61" i="51"/>
  <c r="F61" i="51" s="1"/>
  <c r="F62" i="51"/>
  <c r="D63" i="51"/>
  <c r="F63" i="51" s="1"/>
  <c r="F64" i="51"/>
  <c r="D65" i="51"/>
  <c r="F65" i="51" s="1"/>
  <c r="D66" i="51"/>
  <c r="F66" i="51" s="1"/>
  <c r="F67" i="51"/>
  <c r="D68" i="51"/>
  <c r="F68" i="51" s="1"/>
  <c r="D76" i="51"/>
  <c r="D78" i="51"/>
  <c r="F78" i="51" s="1"/>
  <c r="F81" i="51"/>
  <c r="F82" i="51"/>
  <c r="D84" i="51"/>
  <c r="F84" i="51" s="1"/>
  <c r="D85" i="51"/>
  <c r="F85" i="51" s="1"/>
  <c r="D86" i="51"/>
  <c r="F86" i="51" s="1"/>
  <c r="D87" i="51"/>
  <c r="F87" i="51" s="1"/>
  <c r="F88" i="51"/>
  <c r="D90" i="51"/>
  <c r="F90" i="51" s="1"/>
  <c r="F91" i="51"/>
  <c r="D93" i="51"/>
  <c r="D94" i="51"/>
  <c r="D96" i="51"/>
  <c r="D97" i="51"/>
  <c r="F97" i="51" s="1"/>
  <c r="D98" i="51"/>
  <c r="F98" i="51" s="1"/>
  <c r="F99" i="51"/>
  <c r="D100" i="51"/>
  <c r="F100" i="51" s="1"/>
  <c r="F106" i="51"/>
  <c r="D107" i="51"/>
  <c r="F107" i="51" s="1"/>
  <c r="F108" i="51"/>
  <c r="F112" i="51"/>
  <c r="D117" i="51"/>
  <c r="F117" i="51" s="1"/>
  <c r="D119" i="51"/>
  <c r="F119" i="51" s="1"/>
  <c r="D121" i="51"/>
  <c r="F121" i="51" s="1"/>
  <c r="D122" i="51"/>
  <c r="F122" i="51" s="1"/>
  <c r="D123" i="51"/>
  <c r="F123" i="51" s="1"/>
  <c r="D125" i="51"/>
  <c r="F125" i="51" s="1"/>
  <c r="D126" i="51"/>
  <c r="F126" i="51" s="1"/>
  <c r="F127" i="51"/>
  <c r="F129" i="51"/>
  <c r="D132" i="51"/>
  <c r="F132" i="51" s="1"/>
  <c r="D133" i="51"/>
  <c r="F133" i="51" s="1"/>
  <c r="F139" i="51"/>
  <c r="F140" i="51"/>
  <c r="D143" i="51"/>
  <c r="F143" i="51" s="1"/>
  <c r="F144" i="51"/>
  <c r="F145" i="51"/>
  <c r="D151" i="51"/>
  <c r="F151" i="51" s="1"/>
  <c r="D153" i="51"/>
  <c r="F153" i="51" s="1"/>
  <c r="D154" i="51"/>
  <c r="F154" i="51" s="1"/>
  <c r="D155" i="51"/>
  <c r="F155" i="51" s="1"/>
  <c r="D157" i="51"/>
  <c r="F157" i="51" s="1"/>
  <c r="B16" i="51"/>
  <c r="B17" i="51"/>
  <c r="B18" i="51"/>
  <c r="B20" i="51"/>
  <c r="B21" i="51"/>
  <c r="F159" i="51"/>
  <c r="D160" i="51"/>
  <c r="F160" i="51" s="1"/>
  <c r="F162" i="51"/>
  <c r="D163" i="51"/>
  <c r="F163" i="51" s="1"/>
  <c r="D166" i="51"/>
  <c r="D167" i="51" s="1"/>
  <c r="F167" i="51" s="1"/>
  <c r="D186" i="51"/>
  <c r="D187" i="51" s="1"/>
  <c r="F187" i="51" s="1"/>
  <c r="G34" i="51"/>
  <c r="G35" i="51"/>
  <c r="G37" i="51"/>
  <c r="G49" i="51"/>
  <c r="G80" i="51"/>
  <c r="G120" i="51"/>
  <c r="J24" i="103" l="1"/>
  <c r="J25" i="103" s="1"/>
  <c r="J18" i="88"/>
  <c r="J16" i="51"/>
  <c r="F58" i="82"/>
  <c r="G23" i="86"/>
  <c r="F101" i="86"/>
  <c r="F75" i="87"/>
  <c r="G23" i="88"/>
  <c r="B15" i="89"/>
  <c r="J16" i="92"/>
  <c r="G23" i="92"/>
  <c r="F101" i="92"/>
  <c r="J16" i="83"/>
  <c r="J18" i="84"/>
  <c r="G23" i="84"/>
  <c r="J18" i="85"/>
  <c r="F74" i="85"/>
  <c r="D188" i="88"/>
  <c r="F188" i="88" s="1"/>
  <c r="J18" i="90"/>
  <c r="G23" i="90"/>
  <c r="F74" i="90"/>
  <c r="D167" i="90"/>
  <c r="F167" i="90" s="1"/>
  <c r="D173" i="90" s="1"/>
  <c r="F173" i="90" s="1"/>
  <c r="F74" i="92"/>
  <c r="F94" i="87"/>
  <c r="D192" i="88"/>
  <c r="F192" i="88" s="1"/>
  <c r="D171" i="90"/>
  <c r="F171" i="90" s="1"/>
  <c r="F59" i="88"/>
  <c r="B15" i="88"/>
  <c r="J16" i="88" s="1"/>
  <c r="F102" i="88"/>
  <c r="H8" i="87"/>
  <c r="J16" i="87" s="1"/>
  <c r="G23" i="87"/>
  <c r="D169" i="82"/>
  <c r="F169" i="82" s="1"/>
  <c r="J18" i="82"/>
  <c r="G23" i="82"/>
  <c r="F74" i="82"/>
  <c r="D167" i="82"/>
  <c r="F167" i="82" s="1"/>
  <c r="J18" i="83"/>
  <c r="F74" i="83"/>
  <c r="F74" i="84"/>
  <c r="D167" i="84"/>
  <c r="F167" i="84" s="1"/>
  <c r="J16" i="85"/>
  <c r="F56" i="85"/>
  <c r="F74" i="86"/>
  <c r="D167" i="86"/>
  <c r="F167" i="86" s="1"/>
  <c r="D171" i="86"/>
  <c r="F171" i="86" s="1"/>
  <c r="D169" i="86"/>
  <c r="F169" i="86" s="1"/>
  <c r="F94" i="88"/>
  <c r="D190" i="88"/>
  <c r="F190" i="88" s="1"/>
  <c r="J16" i="89"/>
  <c r="F56" i="89"/>
  <c r="F58" i="89"/>
  <c r="D169" i="89"/>
  <c r="F169" i="89" s="1"/>
  <c r="J16" i="90"/>
  <c r="F56" i="90"/>
  <c r="F58" i="90"/>
  <c r="D169" i="90"/>
  <c r="F169" i="90" s="1"/>
  <c r="B15" i="91"/>
  <c r="J16" i="91" s="1"/>
  <c r="F56" i="91"/>
  <c r="F58" i="91"/>
  <c r="D169" i="91"/>
  <c r="F169" i="91" s="1"/>
  <c r="F56" i="92"/>
  <c r="F93" i="92"/>
  <c r="D189" i="92"/>
  <c r="F189" i="92" s="1"/>
  <c r="F57" i="93"/>
  <c r="F59" i="93"/>
  <c r="F102" i="93"/>
  <c r="G18" i="81"/>
  <c r="F108" i="81"/>
  <c r="F78" i="81"/>
  <c r="B16" i="81"/>
  <c r="J15" i="81" s="1"/>
  <c r="J23" i="101"/>
  <c r="J24" i="101" s="1"/>
  <c r="J25" i="101" s="1"/>
  <c r="J23" i="98"/>
  <c r="J24" i="98" s="1"/>
  <c r="J25" i="98" s="1"/>
  <c r="J17" i="94"/>
  <c r="J19" i="94" s="1"/>
  <c r="J23" i="94" s="1"/>
  <c r="J24" i="94" s="1"/>
  <c r="J25" i="94" s="1"/>
  <c r="F135" i="93"/>
  <c r="D168" i="93"/>
  <c r="F168" i="93" s="1"/>
  <c r="D170" i="93"/>
  <c r="F170" i="93" s="1"/>
  <c r="D172" i="93"/>
  <c r="F172" i="93" s="1"/>
  <c r="D204" i="93"/>
  <c r="F204" i="93" s="1"/>
  <c r="D206" i="93"/>
  <c r="F206" i="93" s="1"/>
  <c r="D208" i="93"/>
  <c r="F208" i="93" s="1"/>
  <c r="D169" i="93"/>
  <c r="F169" i="93" s="1"/>
  <c r="D205" i="93"/>
  <c r="F205" i="93" s="1"/>
  <c r="J18" i="92"/>
  <c r="F58" i="92"/>
  <c r="D188" i="92"/>
  <c r="F188" i="92" s="1"/>
  <c r="D190" i="92"/>
  <c r="F190" i="92" s="1"/>
  <c r="D204" i="91"/>
  <c r="F204" i="91" s="1"/>
  <c r="D206" i="91"/>
  <c r="F206" i="91" s="1"/>
  <c r="F93" i="91"/>
  <c r="F134" i="91"/>
  <c r="D168" i="91"/>
  <c r="F168" i="91" s="1"/>
  <c r="D172" i="91" s="1"/>
  <c r="F172" i="91" s="1"/>
  <c r="D203" i="91"/>
  <c r="F203" i="91" s="1"/>
  <c r="D205" i="91"/>
  <c r="F205" i="91" s="1"/>
  <c r="D204" i="90"/>
  <c r="F204" i="90" s="1"/>
  <c r="D206" i="90"/>
  <c r="F206" i="90" s="1"/>
  <c r="F93" i="90"/>
  <c r="F134" i="90"/>
  <c r="D168" i="90"/>
  <c r="F168" i="90" s="1"/>
  <c r="D203" i="90"/>
  <c r="F203" i="90" s="1"/>
  <c r="D205" i="90"/>
  <c r="F205" i="90" s="1"/>
  <c r="J18" i="89"/>
  <c r="F93" i="89"/>
  <c r="D168" i="89"/>
  <c r="F168" i="89" s="1"/>
  <c r="F57" i="88"/>
  <c r="F75" i="88"/>
  <c r="D189" i="88"/>
  <c r="F189" i="88" s="1"/>
  <c r="G23" i="51"/>
  <c r="D204" i="86"/>
  <c r="F204" i="86" s="1"/>
  <c r="D206" i="86"/>
  <c r="F206" i="86" s="1"/>
  <c r="F56" i="86"/>
  <c r="F93" i="86"/>
  <c r="D168" i="86"/>
  <c r="F168" i="86" s="1"/>
  <c r="D203" i="86"/>
  <c r="F203" i="86" s="1"/>
  <c r="D205" i="86"/>
  <c r="F205" i="86" s="1"/>
  <c r="G23" i="85"/>
  <c r="F58" i="85"/>
  <c r="F101" i="85"/>
  <c r="D187" i="85"/>
  <c r="F187" i="85" s="1"/>
  <c r="D189" i="85"/>
  <c r="F189" i="85" s="1"/>
  <c r="D191" i="85"/>
  <c r="F191" i="85" s="1"/>
  <c r="D188" i="85"/>
  <c r="F188" i="85" s="1"/>
  <c r="F93" i="84"/>
  <c r="D168" i="84"/>
  <c r="F168" i="84" s="1"/>
  <c r="D170" i="84"/>
  <c r="F170" i="84" s="1"/>
  <c r="D203" i="84"/>
  <c r="F203" i="84" s="1"/>
  <c r="D205" i="84"/>
  <c r="F205" i="84" s="1"/>
  <c r="D207" i="84"/>
  <c r="F207" i="84" s="1"/>
  <c r="D169" i="84"/>
  <c r="F169" i="84" s="1"/>
  <c r="D204" i="84"/>
  <c r="F204" i="84" s="1"/>
  <c r="G23" i="83"/>
  <c r="F58" i="83"/>
  <c r="F101" i="83"/>
  <c r="D187" i="83"/>
  <c r="F187" i="83" s="1"/>
  <c r="D189" i="83"/>
  <c r="F189" i="83" s="1"/>
  <c r="J21" i="83" s="1"/>
  <c r="D191" i="83"/>
  <c r="F191" i="83" s="1"/>
  <c r="D188" i="83"/>
  <c r="F188" i="83" s="1"/>
  <c r="D171" i="82"/>
  <c r="F171" i="82" s="1"/>
  <c r="D204" i="82"/>
  <c r="F204" i="82" s="1"/>
  <c r="D206" i="82"/>
  <c r="F206" i="82" s="1"/>
  <c r="F93" i="82"/>
  <c r="D168" i="82"/>
  <c r="F168" i="82" s="1"/>
  <c r="D172" i="82" s="1"/>
  <c r="F172" i="82" s="1"/>
  <c r="D203" i="82"/>
  <c r="F203" i="82" s="1"/>
  <c r="D205" i="82"/>
  <c r="F205" i="82" s="1"/>
  <c r="J18" i="87"/>
  <c r="F102" i="87"/>
  <c r="D188" i="87"/>
  <c r="F188" i="87" s="1"/>
  <c r="D190" i="87"/>
  <c r="F190" i="87" s="1"/>
  <c r="D192" i="87"/>
  <c r="F192" i="87" s="1"/>
  <c r="D189" i="87"/>
  <c r="F189" i="87" s="1"/>
  <c r="D174" i="93"/>
  <c r="F174" i="93" s="1"/>
  <c r="D188" i="93"/>
  <c r="F188" i="93" s="1"/>
  <c r="D189" i="93"/>
  <c r="F189" i="93" s="1"/>
  <c r="D190" i="93"/>
  <c r="F190" i="93" s="1"/>
  <c r="D191" i="93"/>
  <c r="F191" i="93" s="1"/>
  <c r="D167" i="92"/>
  <c r="F167" i="92" s="1"/>
  <c r="D168" i="92"/>
  <c r="F168" i="92" s="1"/>
  <c r="D169" i="92"/>
  <c r="F169" i="92" s="1"/>
  <c r="D170" i="92"/>
  <c r="F170" i="92" s="1"/>
  <c r="D203" i="92"/>
  <c r="F203" i="92" s="1"/>
  <c r="D204" i="92"/>
  <c r="F204" i="92" s="1"/>
  <c r="D205" i="92"/>
  <c r="F205" i="92" s="1"/>
  <c r="D206" i="92"/>
  <c r="F206" i="92" s="1"/>
  <c r="D173" i="91"/>
  <c r="F173" i="91" s="1"/>
  <c r="D187" i="91"/>
  <c r="F187" i="91" s="1"/>
  <c r="D188" i="91"/>
  <c r="F188" i="91" s="1"/>
  <c r="D189" i="91"/>
  <c r="F189" i="91" s="1"/>
  <c r="D190" i="91"/>
  <c r="F190" i="91" s="1"/>
  <c r="D187" i="90"/>
  <c r="F187" i="90" s="1"/>
  <c r="D188" i="90"/>
  <c r="F188" i="90" s="1"/>
  <c r="D189" i="90"/>
  <c r="F189" i="90" s="1"/>
  <c r="D190" i="90"/>
  <c r="F190" i="90" s="1"/>
  <c r="D187" i="89"/>
  <c r="F187" i="89" s="1"/>
  <c r="D188" i="89"/>
  <c r="F188" i="89" s="1"/>
  <c r="D189" i="89"/>
  <c r="F189" i="89" s="1"/>
  <c r="D190" i="89"/>
  <c r="F190" i="89" s="1"/>
  <c r="D170" i="89"/>
  <c r="F170" i="89" s="1"/>
  <c r="D203" i="89"/>
  <c r="F203" i="89" s="1"/>
  <c r="D204" i="89"/>
  <c r="F204" i="89" s="1"/>
  <c r="D205" i="89"/>
  <c r="F205" i="89" s="1"/>
  <c r="D206" i="89"/>
  <c r="F206" i="89" s="1"/>
  <c r="D168" i="88"/>
  <c r="F168" i="88" s="1"/>
  <c r="D169" i="88"/>
  <c r="F169" i="88" s="1"/>
  <c r="D170" i="88"/>
  <c r="F170" i="88" s="1"/>
  <c r="D171" i="88"/>
  <c r="F171" i="88" s="1"/>
  <c r="D204" i="88"/>
  <c r="F204" i="88" s="1"/>
  <c r="D205" i="88"/>
  <c r="F205" i="88" s="1"/>
  <c r="D206" i="88"/>
  <c r="F206" i="88" s="1"/>
  <c r="D207" i="88"/>
  <c r="F207" i="88" s="1"/>
  <c r="D168" i="87"/>
  <c r="F168" i="87" s="1"/>
  <c r="D169" i="87"/>
  <c r="F169" i="87" s="1"/>
  <c r="D170" i="87"/>
  <c r="F170" i="87" s="1"/>
  <c r="D171" i="87"/>
  <c r="F171" i="87" s="1"/>
  <c r="D204" i="87"/>
  <c r="F204" i="87" s="1"/>
  <c r="D205" i="87"/>
  <c r="F205" i="87" s="1"/>
  <c r="D206" i="87"/>
  <c r="F206" i="87" s="1"/>
  <c r="D207" i="87"/>
  <c r="F207" i="87" s="1"/>
  <c r="B15" i="86"/>
  <c r="J16" i="86" s="1"/>
  <c r="D187" i="86"/>
  <c r="F187" i="86" s="1"/>
  <c r="D188" i="86"/>
  <c r="F188" i="86" s="1"/>
  <c r="D189" i="86"/>
  <c r="F189" i="86" s="1"/>
  <c r="D190" i="86"/>
  <c r="F190" i="86" s="1"/>
  <c r="D167" i="85"/>
  <c r="F167" i="85" s="1"/>
  <c r="D168" i="85"/>
  <c r="F168" i="85" s="1"/>
  <c r="D169" i="85"/>
  <c r="F169" i="85" s="1"/>
  <c r="D170" i="85"/>
  <c r="F170" i="85" s="1"/>
  <c r="D203" i="85"/>
  <c r="F203" i="85" s="1"/>
  <c r="D204" i="85"/>
  <c r="F204" i="85" s="1"/>
  <c r="D205" i="85"/>
  <c r="F205" i="85" s="1"/>
  <c r="D206" i="85"/>
  <c r="F206" i="85" s="1"/>
  <c r="D172" i="84"/>
  <c r="F172" i="84" s="1"/>
  <c r="D187" i="84"/>
  <c r="F187" i="84" s="1"/>
  <c r="D188" i="84"/>
  <c r="F188" i="84" s="1"/>
  <c r="D189" i="84"/>
  <c r="F189" i="84" s="1"/>
  <c r="D190" i="84"/>
  <c r="F190" i="84" s="1"/>
  <c r="D167" i="83"/>
  <c r="F167" i="83" s="1"/>
  <c r="D168" i="83"/>
  <c r="F168" i="83" s="1"/>
  <c r="D169" i="83"/>
  <c r="F169" i="83" s="1"/>
  <c r="D170" i="83"/>
  <c r="F170" i="83" s="1"/>
  <c r="D203" i="83"/>
  <c r="F203" i="83" s="1"/>
  <c r="D204" i="83"/>
  <c r="F204" i="83" s="1"/>
  <c r="D205" i="83"/>
  <c r="F205" i="83" s="1"/>
  <c r="D206" i="83"/>
  <c r="F206" i="83" s="1"/>
  <c r="D173" i="82"/>
  <c r="F173" i="82" s="1"/>
  <c r="H8" i="82"/>
  <c r="J16" i="82" s="1"/>
  <c r="D187" i="82"/>
  <c r="F187" i="82" s="1"/>
  <c r="D188" i="82"/>
  <c r="F188" i="82" s="1"/>
  <c r="D189" i="82"/>
  <c r="F189" i="82" s="1"/>
  <c r="D190" i="82"/>
  <c r="F190" i="82" s="1"/>
  <c r="F101" i="51"/>
  <c r="D206" i="51"/>
  <c r="F206" i="51" s="1"/>
  <c r="F134" i="51"/>
  <c r="D204" i="51"/>
  <c r="F204" i="51" s="1"/>
  <c r="F74" i="51"/>
  <c r="F56" i="51"/>
  <c r="F58" i="51"/>
  <c r="J18" i="51"/>
  <c r="D207" i="51"/>
  <c r="F207" i="51" s="1"/>
  <c r="D205" i="51"/>
  <c r="F205" i="51" s="1"/>
  <c r="D191" i="51"/>
  <c r="F191" i="51" s="1"/>
  <c r="D190" i="51"/>
  <c r="F190" i="51" s="1"/>
  <c r="D189" i="51"/>
  <c r="F189" i="51" s="1"/>
  <c r="D188" i="51"/>
  <c r="F188" i="51" s="1"/>
  <c r="D171" i="51"/>
  <c r="F171" i="51" s="1"/>
  <c r="D170" i="51"/>
  <c r="F170" i="51" s="1"/>
  <c r="D169" i="51"/>
  <c r="F169" i="51" s="1"/>
  <c r="D168" i="51"/>
  <c r="F168" i="51" s="1"/>
  <c r="F93" i="51"/>
  <c r="D147" i="81"/>
  <c r="F147" i="81" s="1"/>
  <c r="D149" i="81" s="1"/>
  <c r="F149" i="81" s="1"/>
  <c r="D148" i="81"/>
  <c r="F148" i="81" s="1"/>
  <c r="J16" i="81"/>
  <c r="J21" i="87" l="1"/>
  <c r="J21" i="82"/>
  <c r="J17" i="82"/>
  <c r="J21" i="88"/>
  <c r="D172" i="90"/>
  <c r="F172" i="90" s="1"/>
  <c r="J20" i="90" s="1"/>
  <c r="J21" i="92"/>
  <c r="D173" i="86"/>
  <c r="F173" i="86" s="1"/>
  <c r="J22" i="90"/>
  <c r="D173" i="93"/>
  <c r="F173" i="93" s="1"/>
  <c r="D181" i="93" s="1"/>
  <c r="F181" i="93" s="1"/>
  <c r="D173" i="84"/>
  <c r="F173" i="84" s="1"/>
  <c r="J20" i="84" s="1"/>
  <c r="D172" i="86"/>
  <c r="F172" i="86" s="1"/>
  <c r="D180" i="86" s="1"/>
  <c r="F180" i="86" s="1"/>
  <c r="J17" i="86" s="1"/>
  <c r="J20" i="91"/>
  <c r="J22" i="93"/>
  <c r="J17" i="93"/>
  <c r="J19" i="93" s="1"/>
  <c r="J22" i="91"/>
  <c r="D180" i="90"/>
  <c r="F180" i="90" s="1"/>
  <c r="J17" i="90" s="1"/>
  <c r="J21" i="51"/>
  <c r="J22" i="51"/>
  <c r="J22" i="86"/>
  <c r="J21" i="85"/>
  <c r="J22" i="84"/>
  <c r="D180" i="82"/>
  <c r="F180" i="82" s="1"/>
  <c r="J20" i="82"/>
  <c r="J22" i="82"/>
  <c r="J21" i="93"/>
  <c r="D173" i="92"/>
  <c r="F173" i="92" s="1"/>
  <c r="D172" i="92"/>
  <c r="F172" i="92" s="1"/>
  <c r="J22" i="92"/>
  <c r="D180" i="91"/>
  <c r="F180" i="91" s="1"/>
  <c r="J17" i="91" s="1"/>
  <c r="J21" i="91"/>
  <c r="J21" i="90"/>
  <c r="J22" i="89"/>
  <c r="D172" i="89"/>
  <c r="F172" i="89" s="1"/>
  <c r="J21" i="89"/>
  <c r="D173" i="89"/>
  <c r="F173" i="89" s="1"/>
  <c r="D174" i="88"/>
  <c r="F174" i="88" s="1"/>
  <c r="D173" i="88"/>
  <c r="F173" i="88" s="1"/>
  <c r="J22" i="88"/>
  <c r="D174" i="87"/>
  <c r="F174" i="87" s="1"/>
  <c r="D173" i="87"/>
  <c r="F173" i="87" s="1"/>
  <c r="J20" i="87" s="1"/>
  <c r="J22" i="87"/>
  <c r="J21" i="86"/>
  <c r="D173" i="85"/>
  <c r="F173" i="85" s="1"/>
  <c r="D172" i="85"/>
  <c r="F172" i="85" s="1"/>
  <c r="J22" i="85"/>
  <c r="J21" i="84"/>
  <c r="D173" i="83"/>
  <c r="F173" i="83" s="1"/>
  <c r="D172" i="83"/>
  <c r="F172" i="83" s="1"/>
  <c r="J22" i="83"/>
  <c r="J17" i="81"/>
  <c r="J18" i="81" s="1"/>
  <c r="J19" i="81" s="1"/>
  <c r="J20" i="81" s="1"/>
  <c r="D172" i="51"/>
  <c r="F172" i="51" s="1"/>
  <c r="D173" i="51"/>
  <c r="F173" i="51" s="1"/>
  <c r="J20" i="86" l="1"/>
  <c r="J20" i="83"/>
  <c r="J20" i="85"/>
  <c r="D180" i="84"/>
  <c r="F180" i="84" s="1"/>
  <c r="J20" i="93"/>
  <c r="D180" i="85"/>
  <c r="F180" i="85" s="1"/>
  <c r="J17" i="85" s="1"/>
  <c r="J19" i="85" s="1"/>
  <c r="J23" i="85" s="1"/>
  <c r="J24" i="85" s="1"/>
  <c r="J25" i="85" s="1"/>
  <c r="J20" i="51"/>
  <c r="D181" i="88"/>
  <c r="F181" i="88" s="1"/>
  <c r="D180" i="92"/>
  <c r="F180" i="92" s="1"/>
  <c r="J17" i="92" s="1"/>
  <c r="J19" i="92" s="1"/>
  <c r="J23" i="93"/>
  <c r="J24" i="93" s="1"/>
  <c r="J25" i="93" s="1"/>
  <c r="J19" i="91"/>
  <c r="J23" i="91" s="1"/>
  <c r="J24" i="91" s="1"/>
  <c r="J25" i="91" s="1"/>
  <c r="J19" i="90"/>
  <c r="J23" i="90" s="1"/>
  <c r="J24" i="90" s="1"/>
  <c r="J25" i="90" s="1"/>
  <c r="D180" i="89"/>
  <c r="F180" i="89" s="1"/>
  <c r="J20" i="88"/>
  <c r="J19" i="86"/>
  <c r="J23" i="86" s="1"/>
  <c r="J24" i="86" s="1"/>
  <c r="J25" i="86" s="1"/>
  <c r="J17" i="84"/>
  <c r="J19" i="84" s="1"/>
  <c r="D180" i="83"/>
  <c r="F180" i="83" s="1"/>
  <c r="J19" i="82"/>
  <c r="D181" i="87"/>
  <c r="F181" i="87" s="1"/>
  <c r="J17" i="87" s="1"/>
  <c r="J19" i="87" s="1"/>
  <c r="J23" i="87" s="1"/>
  <c r="J20" i="92"/>
  <c r="J20" i="89"/>
  <c r="D180" i="51"/>
  <c r="F180" i="51" s="1"/>
  <c r="J17" i="88" l="1"/>
  <c r="J19" i="88" s="1"/>
  <c r="J23" i="88" s="1"/>
  <c r="J24" i="88" s="1"/>
  <c r="J25" i="88" s="1"/>
  <c r="J23" i="92"/>
  <c r="J24" i="92" s="1"/>
  <c r="J25" i="92" s="1"/>
  <c r="J17" i="89"/>
  <c r="J19" i="89" s="1"/>
  <c r="J23" i="89" s="1"/>
  <c r="J24" i="89" s="1"/>
  <c r="J25" i="89" s="1"/>
  <c r="J17" i="51"/>
  <c r="J19" i="51" s="1"/>
  <c r="J23" i="84"/>
  <c r="J24" i="84" s="1"/>
  <c r="J25" i="84" s="1"/>
  <c r="J17" i="83"/>
  <c r="J19" i="83" s="1"/>
  <c r="J23" i="83" s="1"/>
  <c r="J24" i="83" s="1"/>
  <c r="J25" i="83" s="1"/>
  <c r="J23" i="82"/>
  <c r="J24" i="82" s="1"/>
  <c r="J25" i="82" s="1"/>
  <c r="J24" i="87"/>
  <c r="J25" i="87" s="1"/>
  <c r="J23" i="51" l="1"/>
  <c r="J24" i="51" s="1"/>
  <c r="J25" i="51" s="1"/>
</calcChain>
</file>

<file path=xl/sharedStrings.xml><?xml version="1.0" encoding="utf-8"?>
<sst xmlns="http://schemas.openxmlformats.org/spreadsheetml/2006/main" count="6183" uniqueCount="268">
  <si>
    <t>MOU</t>
  </si>
  <si>
    <t>INI</t>
  </si>
  <si>
    <t>ATT</t>
  </si>
  <si>
    <t>FOR</t>
  </si>
  <si>
    <t>DEF</t>
  </si>
  <si>
    <t>RES</t>
  </si>
  <si>
    <t>TIR</t>
  </si>
  <si>
    <t>DIS</t>
  </si>
  <si>
    <t>POU</t>
  </si>
  <si>
    <t>FOI</t>
  </si>
  <si>
    <t>Abominable</t>
  </si>
  <si>
    <t>Acharné</t>
  </si>
  <si>
    <t>Aguerri</t>
  </si>
  <si>
    <t>Assassin</t>
  </si>
  <si>
    <t>Autorité</t>
  </si>
  <si>
    <t>Bond</t>
  </si>
  <si>
    <t>Bravoure</t>
  </si>
  <si>
    <t>Bretteur</t>
  </si>
  <si>
    <t>Brutal</t>
  </si>
  <si>
    <t>Brute épaisse</t>
  </si>
  <si>
    <t>Chance</t>
  </si>
  <si>
    <t>Charge bestiale</t>
  </si>
  <si>
    <t>Cible/X</t>
  </si>
  <si>
    <t>Concentration/X</t>
  </si>
  <si>
    <t>Conscience</t>
  </si>
  <si>
    <t>COU/PEU</t>
  </si>
  <si>
    <t>Contre-attaque</t>
  </si>
  <si>
    <t>Coup de maître/X</t>
  </si>
  <si>
    <t>Cri de guerre/X</t>
  </si>
  <si>
    <t>Cri de ralliement</t>
  </si>
  <si>
    <t>Désengagement/X</t>
  </si>
  <si>
    <t>Désespéré</t>
  </si>
  <si>
    <t>Destrier</t>
  </si>
  <si>
    <t>Dévotion/X</t>
  </si>
  <si>
    <t>Dur à cuire</t>
  </si>
  <si>
    <t>Eclaireur</t>
  </si>
  <si>
    <t>Enchaînement/X</t>
  </si>
  <si>
    <t>Ephémère/X (4 ou moins)</t>
  </si>
  <si>
    <t>Ephémère/X (5 ou 6)</t>
  </si>
  <si>
    <t>Esprit de X</t>
  </si>
  <si>
    <t>Esquive</t>
  </si>
  <si>
    <t>Ethéré</t>
  </si>
  <si>
    <t>Fanatisme</t>
  </si>
  <si>
    <t>Farouche/X</t>
  </si>
  <si>
    <t>Féal/X</t>
  </si>
  <si>
    <t>Feinte</t>
  </si>
  <si>
    <t>Féroce</t>
  </si>
  <si>
    <t>Fine lame</t>
  </si>
  <si>
    <t>Fléau/X</t>
  </si>
  <si>
    <t>Focus</t>
  </si>
  <si>
    <t>Furie guerrière</t>
  </si>
  <si>
    <t>Harcèlement</t>
  </si>
  <si>
    <t>Hypérien</t>
  </si>
  <si>
    <t>Iconoclaste</t>
  </si>
  <si>
    <t>Illuminé</t>
  </si>
  <si>
    <t>-----&gt; Lumière</t>
  </si>
  <si>
    <t>-----&gt; Destin</t>
  </si>
  <si>
    <t>-----&gt; Ténèbres</t>
  </si>
  <si>
    <t>Implacable/X</t>
  </si>
  <si>
    <t>Inébranlable</t>
  </si>
  <si>
    <t>Infiltration/X</t>
  </si>
  <si>
    <t>Insensible/6</t>
  </si>
  <si>
    <t>Insensible/5</t>
  </si>
  <si>
    <t>Insensible/4</t>
  </si>
  <si>
    <t>Insensible/3</t>
  </si>
  <si>
    <t>Instinct de survie/6</t>
  </si>
  <si>
    <t>Instinct de survie/5</t>
  </si>
  <si>
    <t>Instinct de survie/4</t>
  </si>
  <si>
    <t>Instinct de survie/3</t>
  </si>
  <si>
    <t>Invocateur/X</t>
  </si>
  <si>
    <t>Juste</t>
  </si>
  <si>
    <t>Maître archer</t>
  </si>
  <si>
    <t>Maîtrise des arcanes</t>
  </si>
  <si>
    <t>Martyr/X</t>
  </si>
  <si>
    <t>Mécanicien/X</t>
  </si>
  <si>
    <t>Membre supplémentaire</t>
  </si>
  <si>
    <t>Mort-vivant</t>
  </si>
  <si>
    <t>Mutagène/X</t>
  </si>
  <si>
    <t>Parade</t>
  </si>
  <si>
    <t>Paria</t>
  </si>
  <si>
    <t>Piété/X</t>
  </si>
  <si>
    <t>Possédé</t>
  </si>
  <si>
    <t>Précision</t>
  </si>
  <si>
    <t>Prévisible</t>
  </si>
  <si>
    <t>Rapidité</t>
  </si>
  <si>
    <t>Récupération/X</t>
  </si>
  <si>
    <t>Réflexes</t>
  </si>
  <si>
    <t>Régénération/X (4 ou moins)</t>
  </si>
  <si>
    <t>Régénération/X (5 ou 6)</t>
  </si>
  <si>
    <t>Renfort</t>
  </si>
  <si>
    <t>Réorientation</t>
  </si>
  <si>
    <t>Résolution/X</t>
  </si>
  <si>
    <t>Rigueur</t>
  </si>
  <si>
    <t>Sapeur/X</t>
  </si>
  <si>
    <t>Sélénite</t>
  </si>
  <si>
    <t>Soin/6</t>
  </si>
  <si>
    <t>Soin/5</t>
  </si>
  <si>
    <t>Soin/4</t>
  </si>
  <si>
    <t>Soin/3</t>
  </si>
  <si>
    <t>Stratège</t>
  </si>
  <si>
    <t>Thaumaturge</t>
  </si>
  <si>
    <t>Tir instinctif</t>
  </si>
  <si>
    <t>Tireur d'élite</t>
  </si>
  <si>
    <t>Toxique/X</t>
  </si>
  <si>
    <t>Tueur né</t>
  </si>
  <si>
    <t>Vivacité</t>
  </si>
  <si>
    <t>Vulnérable</t>
  </si>
  <si>
    <t>Vol/X (X=mouvement aérien)</t>
  </si>
  <si>
    <t>Lame de Jugement, mécanismes Hélianthes, arme/armure Noire/Hélianthe, chaînes…</t>
  </si>
  <si>
    <t>Arme sacrée</t>
  </si>
  <si>
    <t>Armure sacrée</t>
  </si>
  <si>
    <t>Epée-hache</t>
  </si>
  <si>
    <t>Magie : nombre de voies connues</t>
  </si>
  <si>
    <t>Magie : nombre d'éléments maîtrisés</t>
  </si>
  <si>
    <t>Initié guerrier-mage</t>
  </si>
  <si>
    <t>Initié mage pur / Adepte guerrier-mage</t>
  </si>
  <si>
    <t>Adepte mage pur / Maître guerrier-mage</t>
  </si>
  <si>
    <t>Maître mage pur / Virtuose guerrier-mage</t>
  </si>
  <si>
    <t>Virtuose mage pur</t>
  </si>
  <si>
    <t>Divination : nombre d'aspects connus</t>
  </si>
  <si>
    <t>(somme des aspects)</t>
  </si>
  <si>
    <t>Aura de foi/X</t>
  </si>
  <si>
    <t>Dévot moine-guerrier</t>
  </si>
  <si>
    <t>Dévot moine pur / Zélote moine-guerrier</t>
  </si>
  <si>
    <t>Zélote moine pur / Doyen moine-guerrier</t>
  </si>
  <si>
    <t>Doyen moine pur / Avatar moine-guerrier</t>
  </si>
  <si>
    <t>Avatar moine pur</t>
  </si>
  <si>
    <t>Immunité/Terrain encombré</t>
  </si>
  <si>
    <t>Immunité/Localisation de blessure</t>
  </si>
  <si>
    <t>Immunité/Autre (à définir)</t>
  </si>
  <si>
    <t>Aimé des Dieux</t>
  </si>
  <si>
    <t>Maudit des Dieux</t>
  </si>
  <si>
    <t>Profil recherché.</t>
  </si>
  <si>
    <t>FOR en charge/X</t>
  </si>
  <si>
    <t>Coût potentiel</t>
  </si>
  <si>
    <t>Coût réel</t>
  </si>
  <si>
    <t>X</t>
  </si>
  <si>
    <t>Lame dorsale/FOR</t>
  </si>
  <si>
    <t>Coût du profil</t>
  </si>
  <si>
    <t>Coût des compétences "normales"</t>
  </si>
  <si>
    <t>Coût des compétences "spéciales"</t>
  </si>
  <si>
    <t>PA</t>
  </si>
  <si>
    <t>Coût du pack magie</t>
  </si>
  <si>
    <t>Coût du pack divination</t>
  </si>
  <si>
    <t>Coût final des compétences</t>
  </si>
  <si>
    <t>Modificateur de rang x</t>
  </si>
  <si>
    <t>%</t>
  </si>
  <si>
    <t>Profil de base ( ? ).</t>
  </si>
  <si>
    <t>Troupe ?</t>
  </si>
  <si>
    <t>Personnage de rang 1 : irrégulier, régulier, vétéran, créature ; initié, dévôt ?</t>
  </si>
  <si>
    <t>Personnage de rang 4 : allié majeur, virtuose, avatar ?</t>
  </si>
  <si>
    <t>Personnage de rang 3 : légende vivante, maître, doyen ?</t>
  </si>
  <si>
    <t>Personnage de rang 2 : spécial, élite ; adepte, zélote ?</t>
  </si>
  <si>
    <t>Compétences.</t>
  </si>
  <si>
    <t>+20%</t>
  </si>
  <si>
    <t>+10%</t>
  </si>
  <si>
    <t>Titan ?</t>
  </si>
  <si>
    <t>Commandement/X (personnage)</t>
  </si>
  <si>
    <t>(nombre de caractéristiques pouvant être concentrées)</t>
  </si>
  <si>
    <t>Immunité/Peur</t>
  </si>
  <si>
    <t>Coût des équipements</t>
  </si>
  <si>
    <t>Equipement(s) à vapeur/naphte /X (X est le nombre d'équipements)</t>
  </si>
  <si>
    <t>Portée très courte (pistoleros) 10/15/20</t>
  </si>
  <si>
    <t>Portée courte (arbalétriers) 15/30/45</t>
  </si>
  <si>
    <t>Portée moyenne (archers) 20/40/60</t>
  </si>
  <si>
    <t>Portée longue (fusiliers) 25/50/75</t>
  </si>
  <si>
    <t>Portée extra-longue (hors-catégorie) 30/60/90</t>
  </si>
  <si>
    <t>Rechargement rapide</t>
  </si>
  <si>
    <t>Pack "tireur"</t>
  </si>
  <si>
    <t>Pack "fidèle"</t>
  </si>
  <si>
    <t>Profil de base ( Selsÿm ).</t>
  </si>
  <si>
    <t>Arme de tir de FOR=X (normale ou artillerie)</t>
  </si>
  <si>
    <t>Arme d'artillerie légère (zone ou perforante)</t>
  </si>
  <si>
    <t>Arme d'artillerie lourde (zone ou perforante)</t>
  </si>
  <si>
    <t>Troupes 'normales'</t>
  </si>
  <si>
    <t>Profil de base ( Selsÿm modifié ).</t>
  </si>
  <si>
    <t>Régénération / 5</t>
  </si>
  <si>
    <t>Concentration / 1 (2)</t>
  </si>
  <si>
    <t>Profil de base ( guerrier ).</t>
  </si>
  <si>
    <t>Endurance</t>
  </si>
  <si>
    <t>Profil de base ( hallebardier ).</t>
  </si>
  <si>
    <t>Mutagène / -1</t>
  </si>
  <si>
    <t>Profil de base ( esclave modifié ).</t>
  </si>
  <si>
    <t>Profil de base ( milicien ).</t>
  </si>
  <si>
    <t>Apatride</t>
  </si>
  <si>
    <t>+17%</t>
  </si>
  <si>
    <t>+25%</t>
  </si>
  <si>
    <t>Immortel</t>
  </si>
  <si>
    <t>Ambidextre</t>
  </si>
  <si>
    <t>Construct (avec PEU)</t>
  </si>
  <si>
    <t>Construct (sans COU)</t>
  </si>
  <si>
    <t>Profil de base ( guerrier modifié ).</t>
  </si>
  <si>
    <t>Profil de base ( guerrier des Fâathis modifié ).</t>
  </si>
  <si>
    <t>Profil de base ( vorace ).</t>
  </si>
  <si>
    <t>Contre-attaque (améliorée)</t>
  </si>
  <si>
    <t>Visée (améliorée)</t>
  </si>
  <si>
    <t>Tir d'assaut (amélioré)</t>
  </si>
  <si>
    <t>Grande taille</t>
  </si>
  <si>
    <t>Coût total non arrondi =</t>
  </si>
  <si>
    <t>Coût final =</t>
  </si>
  <si>
    <t>Peur ( armée courageuse ) ?</t>
  </si>
  <si>
    <t>Peur ( armée courageuse / effrayante ) ?</t>
  </si>
  <si>
    <t>Résolution / 1</t>
  </si>
  <si>
    <t>Peur ( armée effrayante ) ?</t>
  </si>
  <si>
    <t>Toxique / 3</t>
  </si>
  <si>
    <t>Profil de base ( guerrier / FOR ).</t>
  </si>
  <si>
    <t>Profil de base ( squelette en armure ).</t>
  </si>
  <si>
    <t>Profil de base ( guerrier Sessair / FOR ).</t>
  </si>
  <si>
    <t>Profil de base ( lancier modifié ).</t>
  </si>
  <si>
    <t>Profil de base ( Bûshi modifié ).</t>
  </si>
  <si>
    <t>Chaînes</t>
  </si>
  <si>
    <t>Profil de base ( gardien modifié ).</t>
  </si>
  <si>
    <t>Profil de base ( création ).</t>
  </si>
  <si>
    <t>-</t>
  </si>
  <si>
    <t>Profil de base ( chasseur modifié ).</t>
  </si>
  <si>
    <t>Profil de base ( maraudeur modifié ).</t>
  </si>
  <si>
    <t>Profil de base ( bougre avec marteau-pioche modifié ).</t>
  </si>
  <si>
    <t>PS</t>
  </si>
  <si>
    <t>Coût des compétences</t>
  </si>
  <si>
    <t>Poids</t>
  </si>
  <si>
    <t>Inaltérable</t>
  </si>
  <si>
    <t>Rempart/X</t>
  </si>
  <si>
    <t>Tir supplémentaire</t>
  </si>
  <si>
    <t>Peur</t>
  </si>
  <si>
    <t>Fauchage/X</t>
  </si>
  <si>
    <t>Irrépressible</t>
  </si>
  <si>
    <t>Transport/X</t>
  </si>
  <si>
    <t>Impact/X (sans irrépressible)</t>
  </si>
  <si>
    <t>Impact/X (avec irrépressible)</t>
  </si>
  <si>
    <t>Artefact/X (troupe) ou /X-rang (Champion)</t>
  </si>
  <si>
    <t>Artificier/X</t>
  </si>
  <si>
    <t>Musicien/X</t>
  </si>
  <si>
    <t>Étendard/X</t>
  </si>
  <si>
    <t>Éclaireur</t>
  </si>
  <si>
    <t>Énorme/X</t>
  </si>
  <si>
    <t>Force en charge/X</t>
  </si>
  <si>
    <t>Hypérien/X</t>
  </si>
  <si>
    <t>Négation</t>
  </si>
  <si>
    <t>Éthéré</t>
  </si>
  <si>
    <t>Éphémère/6</t>
  </si>
  <si>
    <t>Éphémère/5</t>
  </si>
  <si>
    <t>Éphémère/4</t>
  </si>
  <si>
    <t>Éphémère/3</t>
  </si>
  <si>
    <t>Rechargement rapide/X</t>
  </si>
  <si>
    <t>Régénération/6</t>
  </si>
  <si>
    <t>Régénération/5</t>
  </si>
  <si>
    <t>Régénération/4</t>
  </si>
  <si>
    <t>Régénération/3</t>
  </si>
  <si>
    <t>Tir d'assaut</t>
  </si>
  <si>
    <t>Visée</t>
  </si>
  <si>
    <t>Compétences de Champion</t>
  </si>
  <si>
    <t>Arme sacrée/X</t>
  </si>
  <si>
    <t>Épée-hache</t>
  </si>
  <si>
    <t>Champion,  cavalerie &amp; grande créature</t>
  </si>
  <si>
    <t>Équipement(s) à vapeur/naphte /X (X est le nombre d'équipements)</t>
  </si>
  <si>
    <t>Élémentaire/X</t>
  </si>
  <si>
    <t>Tir supplémentaire/X</t>
  </si>
  <si>
    <t>Poids/X</t>
  </si>
  <si>
    <t>Structure/X</t>
  </si>
  <si>
    <t>Immobile/X</t>
  </si>
  <si>
    <t>Pugnacité</t>
  </si>
  <si>
    <t>Commandement/X</t>
  </si>
  <si>
    <t>Chef Wolfen/X - Seigneur des morts/X</t>
  </si>
  <si>
    <t>Profil de base ( maudit sans compétence modulable ).</t>
  </si>
  <si>
    <t>Volte/X</t>
  </si>
  <si>
    <t>Profil de base ( vétéran Sessair avec hache modifié ).</t>
  </si>
  <si>
    <t>Pack "mage"</t>
  </si>
  <si>
    <t>Exalté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</si>
</sst>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b/>
      <sz val="12"/>
      <color indexed="9"/>
      <name val="Arial"/>
      <family val="2"/>
    </font>
    <font>
      <sz val="10"/>
      <color indexed="55"/>
      <name val="Arial"/>
      <family val="2"/>
    </font>
    <font>
      <b/>
      <sz val="20"/>
      <color indexed="9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7"/>
      <color indexed="10"/>
      <name val="Arial"/>
      <family val="2"/>
    </font>
    <font>
      <sz val="7"/>
      <name val="Arial"/>
      <family val="2"/>
    </font>
    <font>
      <b/>
      <sz val="20"/>
      <color indexed="9"/>
      <name val="Arial"/>
      <family val="2"/>
    </font>
    <font>
      <sz val="10"/>
      <color indexed="55"/>
      <name val="Arial"/>
      <family val="2"/>
    </font>
    <font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7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3" fillId="5" borderId="0" xfId="0" applyFont="1" applyFill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center" vertical="center" wrapText="1"/>
    </xf>
    <xf numFmtId="0" fontId="4" fillId="7" borderId="0" xfId="0" applyFont="1" applyFill="1" applyAlignment="1" applyProtection="1">
      <alignment horizontal="center" vertical="center" wrapText="1"/>
    </xf>
    <xf numFmtId="0" fontId="2" fillId="7" borderId="0" xfId="0" applyFont="1" applyFill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 vertical="center" wrapText="1"/>
    </xf>
    <xf numFmtId="0" fontId="2" fillId="7" borderId="8" xfId="0" applyFont="1" applyFill="1" applyBorder="1" applyAlignment="1" applyProtection="1">
      <alignment horizontal="center" vertical="center" wrapText="1"/>
    </xf>
    <xf numFmtId="0" fontId="4" fillId="7" borderId="0" xfId="0" applyFont="1" applyFill="1" applyAlignment="1" applyProtection="1">
      <alignment horizontal="left" vertical="center" wrapText="1"/>
    </xf>
    <xf numFmtId="0" fontId="2" fillId="8" borderId="8" xfId="0" applyFont="1" applyFill="1" applyBorder="1" applyAlignment="1" applyProtection="1">
      <alignment horizontal="center" vertical="center" wrapText="1"/>
    </xf>
    <xf numFmtId="0" fontId="4" fillId="8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9" borderId="0" xfId="0" applyFont="1" applyFill="1" applyAlignment="1" applyProtection="1">
      <alignment horizontal="center" vertical="center" wrapText="1"/>
    </xf>
    <xf numFmtId="0" fontId="4" fillId="10" borderId="0" xfId="0" applyFont="1" applyFill="1" applyAlignment="1" applyProtection="1">
      <alignment horizontal="center" vertical="center" wrapText="1"/>
    </xf>
    <xf numFmtId="0" fontId="2" fillId="10" borderId="0" xfId="0" applyFont="1" applyFill="1" applyAlignment="1" applyProtection="1">
      <alignment horizontal="center" vertical="center" wrapText="1"/>
    </xf>
    <xf numFmtId="0" fontId="2" fillId="10" borderId="8" xfId="0" applyFont="1" applyFill="1" applyBorder="1" applyAlignment="1" applyProtection="1">
      <alignment horizontal="center" vertical="center" wrapText="1"/>
    </xf>
    <xf numFmtId="0" fontId="4" fillId="10" borderId="0" xfId="0" applyFont="1" applyFill="1" applyAlignment="1" applyProtection="1">
      <alignment horizontal="left" vertical="center" wrapText="1"/>
    </xf>
    <xf numFmtId="0" fontId="4" fillId="11" borderId="0" xfId="0" applyFont="1" applyFill="1" applyAlignment="1" applyProtection="1">
      <alignment horizontal="center" vertical="center" wrapText="1"/>
    </xf>
    <xf numFmtId="0" fontId="2" fillId="11" borderId="0" xfId="0" applyFont="1" applyFill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</xf>
    <xf numFmtId="0" fontId="3" fillId="13" borderId="0" xfId="0" applyFont="1" applyFill="1" applyAlignment="1" applyProtection="1">
      <alignment horizontal="center" vertical="center" wrapText="1"/>
    </xf>
    <xf numFmtId="0" fontId="4" fillId="14" borderId="0" xfId="0" applyFont="1" applyFill="1" applyAlignment="1" applyProtection="1">
      <alignment horizontal="center" vertical="center" wrapText="1"/>
    </xf>
    <xf numFmtId="0" fontId="2" fillId="14" borderId="0" xfId="0" applyFont="1" applyFill="1" applyAlignment="1" applyProtection="1">
      <alignment horizontal="center" vertical="center" wrapText="1"/>
    </xf>
    <xf numFmtId="0" fontId="2" fillId="15" borderId="0" xfId="0" applyFont="1" applyFill="1" applyAlignment="1" applyProtection="1">
      <alignment horizontal="right" vertical="center" wrapText="1"/>
    </xf>
    <xf numFmtId="0" fontId="2" fillId="15" borderId="0" xfId="0" applyFont="1" applyFill="1" applyAlignment="1" applyProtection="1">
      <alignment horizontal="left" vertical="center" wrapText="1"/>
    </xf>
    <xf numFmtId="0" fontId="4" fillId="15" borderId="0" xfId="0" applyFont="1" applyFill="1" applyAlignment="1" applyProtection="1">
      <alignment horizontal="center" vertical="center" wrapText="1"/>
    </xf>
    <xf numFmtId="0" fontId="2" fillId="15" borderId="0" xfId="0" applyFont="1" applyFill="1" applyAlignment="1" applyProtection="1">
      <alignment horizontal="center" vertical="center" wrapText="1"/>
    </xf>
    <xf numFmtId="0" fontId="8" fillId="16" borderId="9" xfId="0" applyFont="1" applyFill="1" applyBorder="1" applyAlignment="1" applyProtection="1">
      <alignment horizontal="center" vertical="center" wrapText="1"/>
    </xf>
    <xf numFmtId="0" fontId="8" fillId="16" borderId="10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7" fillId="17" borderId="0" xfId="0" applyFont="1" applyFill="1" applyBorder="1" applyAlignment="1" applyProtection="1">
      <alignment horizontal="center" vertical="center" wrapText="1"/>
    </xf>
    <xf numFmtId="9" fontId="7" fillId="13" borderId="0" xfId="0" quotePrefix="1" applyNumberFormat="1" applyFont="1" applyFill="1" applyBorder="1" applyAlignment="1" applyProtection="1">
      <alignment horizontal="center" vertical="center" wrapText="1"/>
    </xf>
    <xf numFmtId="0" fontId="2" fillId="15" borderId="0" xfId="0" applyFont="1" applyFill="1" applyBorder="1" applyAlignment="1" applyProtection="1">
      <alignment horizontal="center" vertical="center" wrapText="1"/>
    </xf>
    <xf numFmtId="0" fontId="2" fillId="15" borderId="5" xfId="0" applyFont="1" applyFill="1" applyBorder="1" applyAlignment="1" applyProtection="1">
      <alignment horizontal="center" vertical="center" wrapText="1"/>
    </xf>
    <xf numFmtId="0" fontId="7" fillId="17" borderId="14" xfId="0" applyFont="1" applyFill="1" applyBorder="1" applyAlignment="1" applyProtection="1">
      <alignment horizontal="center" vertical="center" wrapText="1"/>
    </xf>
    <xf numFmtId="0" fontId="2" fillId="11" borderId="14" xfId="0" applyFont="1" applyFill="1" applyBorder="1" applyAlignment="1" applyProtection="1">
      <alignment horizontal="center" vertical="center" wrapText="1"/>
    </xf>
    <xf numFmtId="0" fontId="2" fillId="11" borderId="6" xfId="0" applyFont="1" applyFill="1" applyBorder="1" applyAlignment="1" applyProtection="1">
      <alignment horizontal="center" vertical="center" wrapText="1"/>
    </xf>
    <xf numFmtId="0" fontId="2" fillId="11" borderId="0" xfId="0" applyFont="1" applyFill="1" applyBorder="1" applyAlignment="1" applyProtection="1">
      <alignment horizontal="center" vertical="center" wrapText="1"/>
    </xf>
    <xf numFmtId="0" fontId="2" fillId="11" borderId="5" xfId="0" applyFont="1" applyFill="1" applyBorder="1" applyAlignment="1" applyProtection="1">
      <alignment horizontal="center" vertical="center" wrapText="1"/>
    </xf>
    <xf numFmtId="0" fontId="7" fillId="17" borderId="15" xfId="0" applyFont="1" applyFill="1" applyBorder="1" applyAlignment="1" applyProtection="1">
      <alignment horizontal="center" vertical="center" wrapText="1"/>
    </xf>
    <xf numFmtId="0" fontId="2" fillId="11" borderId="15" xfId="0" applyFont="1" applyFill="1" applyBorder="1" applyAlignment="1" applyProtection="1">
      <alignment horizontal="center" vertical="center" wrapText="1"/>
    </xf>
    <xf numFmtId="0" fontId="2" fillId="11" borderId="7" xfId="0" applyFont="1" applyFill="1" applyBorder="1" applyAlignment="1" applyProtection="1">
      <alignment horizontal="center" vertical="center" wrapText="1"/>
    </xf>
    <xf numFmtId="0" fontId="7" fillId="17" borderId="1" xfId="0" applyFont="1" applyFill="1" applyBorder="1" applyAlignment="1" applyProtection="1">
      <alignment horizontal="center" vertical="center" wrapText="1"/>
    </xf>
    <xf numFmtId="0" fontId="7" fillId="17" borderId="0" xfId="0" quotePrefix="1" applyFont="1" applyFill="1" applyBorder="1" applyAlignment="1" applyProtection="1">
      <alignment horizontal="center" vertical="center" wrapText="1"/>
    </xf>
    <xf numFmtId="0" fontId="2" fillId="16" borderId="0" xfId="0" applyFont="1" applyFill="1" applyBorder="1" applyAlignment="1" applyProtection="1">
      <alignment horizontal="center" vertical="center" wrapText="1"/>
    </xf>
    <xf numFmtId="0" fontId="2" fillId="16" borderId="5" xfId="0" applyFont="1" applyFill="1" applyBorder="1" applyAlignment="1" applyProtection="1">
      <alignment horizontal="center" vertical="center" wrapText="1"/>
    </xf>
    <xf numFmtId="0" fontId="7" fillId="17" borderId="7" xfId="0" applyFont="1" applyFill="1" applyBorder="1" applyAlignment="1" applyProtection="1">
      <alignment horizontal="center" vertical="center" wrapText="1"/>
    </xf>
    <xf numFmtId="0" fontId="2" fillId="11" borderId="16" xfId="0" applyFont="1" applyFill="1" applyBorder="1" applyAlignment="1" applyProtection="1">
      <alignment horizontal="center" vertical="center" wrapText="1"/>
    </xf>
    <xf numFmtId="0" fontId="2" fillId="11" borderId="17" xfId="0" applyFont="1" applyFill="1" applyBorder="1" applyAlignment="1" applyProtection="1">
      <alignment horizontal="center" vertical="center" wrapText="1"/>
    </xf>
    <xf numFmtId="0" fontId="7" fillId="17" borderId="3" xfId="0" applyFont="1" applyFill="1" applyBorder="1" applyAlignment="1" applyProtection="1">
      <alignment horizontal="center" vertical="center" wrapText="1"/>
    </xf>
    <xf numFmtId="0" fontId="7" fillId="17" borderId="4" xfId="0" applyFont="1" applyFill="1" applyBorder="1" applyAlignment="1" applyProtection="1">
      <alignment horizontal="center" vertical="center" wrapText="1"/>
    </xf>
    <xf numFmtId="0" fontId="7" fillId="17" borderId="18" xfId="0" applyFont="1" applyFill="1" applyBorder="1" applyAlignment="1" applyProtection="1">
      <alignment horizontal="center" vertical="center" wrapText="1"/>
    </xf>
    <xf numFmtId="0" fontId="2" fillId="16" borderId="18" xfId="0" applyFont="1" applyFill="1" applyBorder="1" applyAlignment="1" applyProtection="1">
      <alignment horizontal="center" vertical="center" wrapText="1"/>
    </xf>
    <xf numFmtId="0" fontId="2" fillId="16" borderId="19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7" fillId="17" borderId="0" xfId="0" applyFont="1" applyFill="1" applyAlignment="1" applyProtection="1">
      <alignment horizontal="center" vertical="center" wrapText="1"/>
    </xf>
    <xf numFmtId="0" fontId="1" fillId="12" borderId="20" xfId="0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7" fillId="17" borderId="2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9" borderId="0" xfId="0" applyFont="1" applyFill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</xf>
    <xf numFmtId="0" fontId="1" fillId="13" borderId="0" xfId="0" applyFont="1" applyFill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 wrapText="1"/>
    </xf>
    <xf numFmtId="0" fontId="1" fillId="9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18" borderId="5" xfId="0" applyFont="1" applyFill="1" applyBorder="1" applyAlignment="1" applyProtection="1">
      <alignment horizontal="center" vertical="center" wrapText="1"/>
    </xf>
    <xf numFmtId="0" fontId="1" fillId="9" borderId="7" xfId="0" applyFont="1" applyFill="1" applyBorder="1" applyAlignment="1" applyProtection="1">
      <alignment horizontal="center" vertical="center" wrapText="1"/>
    </xf>
    <xf numFmtId="0" fontId="1" fillId="18" borderId="4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18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14" borderId="1" xfId="0" applyFont="1" applyFill="1" applyBorder="1" applyAlignment="1" applyProtection="1">
      <alignment horizontal="center" vertical="center" wrapText="1"/>
    </xf>
    <xf numFmtId="0" fontId="2" fillId="14" borderId="2" xfId="0" applyFont="1" applyFill="1" applyBorder="1" applyAlignment="1" applyProtection="1">
      <alignment horizontal="center" vertical="center" wrapText="1"/>
    </xf>
    <xf numFmtId="0" fontId="1" fillId="13" borderId="5" xfId="0" applyFont="1" applyFill="1" applyBorder="1" applyAlignment="1" applyProtection="1">
      <alignment horizontal="center" vertical="center" wrapText="1"/>
    </xf>
    <xf numFmtId="0" fontId="1" fillId="13" borderId="19" xfId="0" applyFont="1" applyFill="1" applyBorder="1" applyAlignment="1" applyProtection="1">
      <alignment horizontal="center" vertical="center" wrapText="1"/>
    </xf>
    <xf numFmtId="0" fontId="1" fillId="12" borderId="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7" fillId="17" borderId="2" xfId="0" applyFont="1" applyFill="1" applyBorder="1" applyAlignment="1" applyProtection="1">
      <alignment horizontal="center" vertical="center" wrapText="1"/>
    </xf>
    <xf numFmtId="0" fontId="7" fillId="17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2" fillId="19" borderId="0" xfId="0" applyFont="1" applyFill="1" applyAlignment="1" applyProtection="1">
      <alignment horizontal="center" vertical="center" wrapText="1"/>
    </xf>
    <xf numFmtId="0" fontId="11" fillId="19" borderId="0" xfId="0" applyFont="1" applyFill="1" applyAlignment="1" applyProtection="1">
      <alignment horizontal="center" vertical="center" wrapText="1"/>
    </xf>
    <xf numFmtId="0" fontId="1" fillId="18" borderId="1" xfId="0" applyFont="1" applyFill="1" applyBorder="1" applyAlignment="1" applyProtection="1">
      <alignment horizontal="center" vertical="center" wrapText="1"/>
      <protection locked="0"/>
    </xf>
    <xf numFmtId="0" fontId="1" fillId="18" borderId="4" xfId="0" applyFont="1" applyFill="1" applyBorder="1" applyAlignment="1" applyProtection="1">
      <alignment horizontal="center" vertical="center" wrapText="1"/>
      <protection locked="0"/>
    </xf>
    <xf numFmtId="0" fontId="1" fillId="18" borderId="3" xfId="0" applyFont="1" applyFill="1" applyBorder="1" applyAlignment="1" applyProtection="1">
      <alignment horizontal="center" vertical="center" wrapText="1"/>
      <protection locked="0"/>
    </xf>
    <xf numFmtId="0" fontId="1" fillId="9" borderId="21" xfId="0" applyFont="1" applyFill="1" applyBorder="1" applyAlignment="1" applyProtection="1">
      <alignment horizontal="center" vertical="center" wrapText="1"/>
    </xf>
    <xf numFmtId="0" fontId="1" fillId="9" borderId="25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2" fillId="11" borderId="21" xfId="0" applyFont="1" applyFill="1" applyBorder="1" applyAlignment="1" applyProtection="1">
      <alignment horizontal="center" vertical="center" wrapText="1"/>
    </xf>
    <xf numFmtId="0" fontId="1" fillId="18" borderId="6" xfId="0" applyFont="1" applyFill="1" applyBorder="1" applyAlignment="1" applyProtection="1">
      <alignment horizontal="center" vertical="center" wrapText="1"/>
    </xf>
    <xf numFmtId="0" fontId="1" fillId="18" borderId="7" xfId="0" applyFont="1" applyFill="1" applyBorder="1" applyAlignment="1" applyProtection="1">
      <alignment horizontal="center" vertical="center" wrapText="1"/>
    </xf>
    <xf numFmtId="0" fontId="7" fillId="17" borderId="6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7" fillId="17" borderId="17" xfId="0" applyFont="1" applyFill="1" applyBorder="1" applyAlignment="1" applyProtection="1">
      <alignment horizontal="center" vertical="center" wrapText="1"/>
    </xf>
    <xf numFmtId="0" fontId="1" fillId="0" borderId="5" xfId="0" quotePrefix="1" applyFont="1" applyFill="1" applyBorder="1" applyAlignment="1" applyProtection="1">
      <alignment horizontal="center" vertical="center" wrapText="1"/>
    </xf>
    <xf numFmtId="0" fontId="1" fillId="0" borderId="4" xfId="0" quotePrefix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9" borderId="6" xfId="0" applyFont="1" applyFill="1" applyBorder="1" applyAlignment="1" applyProtection="1">
      <alignment horizontal="center" vertical="center" wrapText="1"/>
    </xf>
    <xf numFmtId="0" fontId="2" fillId="16" borderId="25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</xf>
    <xf numFmtId="0" fontId="2" fillId="16" borderId="26" xfId="0" applyFont="1" applyFill="1" applyBorder="1" applyAlignment="1" applyProtection="1">
      <alignment horizontal="center" vertical="center" wrapText="1"/>
    </xf>
    <xf numFmtId="0" fontId="2" fillId="16" borderId="7" xfId="0" applyFont="1" applyFill="1" applyBorder="1" applyAlignment="1" applyProtection="1">
      <alignment horizontal="center" vertical="center" wrapText="1"/>
    </xf>
    <xf numFmtId="0" fontId="1" fillId="9" borderId="26" xfId="0" applyFont="1" applyFill="1" applyBorder="1" applyAlignment="1" applyProtection="1">
      <alignment horizontal="center" vertical="center" wrapText="1"/>
    </xf>
    <xf numFmtId="0" fontId="1" fillId="9" borderId="27" xfId="0" applyFont="1" applyFill="1" applyBorder="1" applyAlignment="1" applyProtection="1">
      <alignment horizontal="center" vertical="center" wrapText="1"/>
    </xf>
    <xf numFmtId="0" fontId="1" fillId="9" borderId="1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11" borderId="26" xfId="0" applyFont="1" applyFill="1" applyBorder="1" applyAlignment="1" applyProtection="1">
      <alignment horizontal="center" vertical="center" wrapText="1"/>
    </xf>
    <xf numFmtId="0" fontId="2" fillId="16" borderId="21" xfId="0" applyFont="1" applyFill="1" applyBorder="1" applyAlignment="1" applyProtection="1">
      <alignment horizontal="center" vertical="center" wrapText="1"/>
    </xf>
    <xf numFmtId="0" fontId="2" fillId="11" borderId="27" xfId="0" applyFont="1" applyFill="1" applyBorder="1" applyAlignment="1" applyProtection="1">
      <alignment horizontal="center" vertical="center" wrapText="1"/>
    </xf>
    <xf numFmtId="0" fontId="2" fillId="16" borderId="28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7" fillId="17" borderId="16" xfId="0" applyFont="1" applyFill="1" applyBorder="1" applyAlignment="1" applyProtection="1">
      <alignment horizontal="center" vertical="center" wrapText="1"/>
    </xf>
    <xf numFmtId="0" fontId="1" fillId="18" borderId="1" xfId="0" applyFont="1" applyFill="1" applyBorder="1" applyAlignment="1" applyProtection="1">
      <alignment horizontal="center" vertical="center" wrapText="1"/>
    </xf>
    <xf numFmtId="0" fontId="1" fillId="20" borderId="0" xfId="0" applyFont="1" applyFill="1" applyBorder="1" applyAlignment="1" applyProtection="1">
      <alignment horizontal="center" vertical="center" wrapText="1"/>
    </xf>
    <xf numFmtId="0" fontId="1" fillId="20" borderId="5" xfId="0" applyFont="1" applyFill="1" applyBorder="1" applyAlignment="1" applyProtection="1">
      <alignment horizontal="center" vertical="center" wrapText="1"/>
    </xf>
    <xf numFmtId="0" fontId="1" fillId="20" borderId="25" xfId="0" applyFont="1" applyFill="1" applyBorder="1" applyAlignment="1" applyProtection="1">
      <alignment horizontal="center" vertical="center" wrapText="1"/>
    </xf>
    <xf numFmtId="0" fontId="1" fillId="20" borderId="6" xfId="0" applyFont="1" applyFill="1" applyBorder="1" applyAlignment="1" applyProtection="1">
      <alignment horizontal="center" vertical="center" wrapText="1"/>
    </xf>
    <xf numFmtId="0" fontId="1" fillId="20" borderId="7" xfId="0" applyFont="1" applyFill="1" applyBorder="1" applyAlignment="1" applyProtection="1">
      <alignment horizontal="center" vertical="center" wrapText="1"/>
    </xf>
    <xf numFmtId="0" fontId="1" fillId="20" borderId="21" xfId="0" applyFont="1" applyFill="1" applyBorder="1" applyAlignment="1" applyProtection="1">
      <alignment horizontal="center" vertical="center" wrapText="1"/>
    </xf>
    <xf numFmtId="0" fontId="1" fillId="20" borderId="26" xfId="0" applyFont="1" applyFill="1" applyBorder="1" applyAlignment="1" applyProtection="1">
      <alignment horizontal="center" vertical="center" wrapText="1"/>
    </xf>
    <xf numFmtId="0" fontId="1" fillId="20" borderId="14" xfId="0" applyFont="1" applyFill="1" applyBorder="1" applyAlignment="1" applyProtection="1">
      <alignment horizontal="center" vertical="center" wrapText="1"/>
    </xf>
    <xf numFmtId="0" fontId="1" fillId="20" borderId="15" xfId="0" applyFont="1" applyFill="1" applyBorder="1" applyAlignment="1" applyProtection="1">
      <alignment horizontal="center" vertical="center" wrapText="1"/>
    </xf>
    <xf numFmtId="0" fontId="1" fillId="20" borderId="16" xfId="0" applyFont="1" applyFill="1" applyBorder="1" applyAlignment="1" applyProtection="1">
      <alignment horizontal="center" vertical="center" wrapText="1"/>
    </xf>
    <xf numFmtId="0" fontId="1" fillId="20" borderId="17" xfId="0" applyFont="1" applyFill="1" applyBorder="1" applyAlignment="1" applyProtection="1">
      <alignment horizontal="center" vertical="center" wrapText="1"/>
    </xf>
    <xf numFmtId="0" fontId="2" fillId="21" borderId="5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11" borderId="25" xfId="0" applyFont="1" applyFill="1" applyBorder="1" applyAlignment="1" applyProtection="1">
      <alignment horizontal="center" vertical="center" wrapText="1"/>
    </xf>
    <xf numFmtId="0" fontId="7" fillId="17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9" borderId="2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2" fillId="11" borderId="21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 wrapText="1"/>
    </xf>
    <xf numFmtId="0" fontId="7" fillId="17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9" borderId="26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1" fillId="9" borderId="2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2" fillId="11" borderId="21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18" borderId="5" xfId="0" applyFont="1" applyFill="1" applyBorder="1" applyAlignment="1" applyProtection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</xf>
    <xf numFmtId="0" fontId="8" fillId="22" borderId="0" xfId="0" applyFont="1" applyFill="1" applyBorder="1" applyAlignment="1" applyProtection="1">
      <alignment horizontal="center" vertical="center" wrapText="1"/>
    </xf>
    <xf numFmtId="0" fontId="1" fillId="9" borderId="3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23" borderId="0" xfId="0" applyFont="1" applyFill="1" applyBorder="1" applyAlignment="1" applyProtection="1">
      <alignment horizontal="center" vertical="center" wrapText="1"/>
    </xf>
    <xf numFmtId="0" fontId="12" fillId="23" borderId="5" xfId="0" applyFont="1" applyFill="1" applyBorder="1" applyAlignment="1" applyProtection="1">
      <alignment horizontal="center" vertical="center" wrapText="1"/>
    </xf>
    <xf numFmtId="0" fontId="2" fillId="23" borderId="6" xfId="0" applyFont="1" applyFill="1" applyBorder="1" applyAlignment="1" applyProtection="1">
      <alignment horizontal="center" vertical="center" wrapText="1"/>
    </xf>
    <xf numFmtId="0" fontId="2" fillId="23" borderId="5" xfId="0" applyFont="1" applyFill="1" applyBorder="1" applyAlignment="1" applyProtection="1">
      <alignment horizontal="center" vertical="center" wrapText="1"/>
    </xf>
    <xf numFmtId="0" fontId="2" fillId="23" borderId="7" xfId="0" applyFont="1" applyFill="1" applyBorder="1" applyAlignment="1" applyProtection="1">
      <alignment horizontal="center" vertical="center" wrapText="1"/>
    </xf>
    <xf numFmtId="0" fontId="1" fillId="18" borderId="17" xfId="0" applyFont="1" applyFill="1" applyBorder="1" applyAlignment="1" applyProtection="1">
      <alignment horizontal="center" vertical="center" wrapText="1"/>
    </xf>
    <xf numFmtId="0" fontId="1" fillId="24" borderId="5" xfId="0" applyFont="1" applyFill="1" applyBorder="1" applyAlignment="1" applyProtection="1">
      <alignment horizontal="center" vertical="center" wrapText="1"/>
    </xf>
    <xf numFmtId="0" fontId="12" fillId="24" borderId="1" xfId="0" applyFont="1" applyFill="1" applyBorder="1" applyAlignment="1" applyProtection="1">
      <alignment horizontal="center" vertical="center" wrapText="1"/>
    </xf>
    <xf numFmtId="0" fontId="1" fillId="24" borderId="6" xfId="0" applyFont="1" applyFill="1" applyBorder="1" applyAlignment="1" applyProtection="1">
      <alignment horizontal="center" vertical="center" wrapText="1"/>
    </xf>
    <xf numFmtId="0" fontId="1" fillId="24" borderId="7" xfId="0" applyFont="1" applyFill="1" applyBorder="1" applyAlignment="1" applyProtection="1">
      <alignment horizontal="center" vertical="center" wrapText="1"/>
    </xf>
    <xf numFmtId="0" fontId="12" fillId="24" borderId="5" xfId="0" applyFont="1" applyFill="1" applyBorder="1" applyAlignment="1" applyProtection="1">
      <alignment horizontal="center" vertical="center" wrapText="1"/>
    </xf>
    <xf numFmtId="0" fontId="7" fillId="17" borderId="22" xfId="0" applyFont="1" applyFill="1" applyBorder="1" applyAlignment="1" applyProtection="1">
      <alignment horizontal="center" vertical="center" wrapText="1"/>
    </xf>
    <xf numFmtId="0" fontId="1" fillId="26" borderId="6" xfId="0" applyFont="1" applyFill="1" applyBorder="1" applyAlignment="1" applyProtection="1">
      <alignment horizontal="center" vertical="center" wrapText="1"/>
    </xf>
    <xf numFmtId="0" fontId="1" fillId="26" borderId="5" xfId="0" applyFont="1" applyFill="1" applyBorder="1" applyAlignment="1" applyProtection="1">
      <alignment horizontal="center" vertical="center" wrapText="1"/>
    </xf>
    <xf numFmtId="0" fontId="12" fillId="18" borderId="17" xfId="0" applyFont="1" applyFill="1" applyBorder="1" applyAlignment="1" applyProtection="1">
      <alignment horizontal="center" vertical="center" wrapText="1"/>
    </xf>
    <xf numFmtId="0" fontId="12" fillId="23" borderId="14" xfId="0" applyFont="1" applyFill="1" applyBorder="1" applyAlignment="1" applyProtection="1">
      <alignment horizontal="center" vertical="center" wrapText="1"/>
    </xf>
    <xf numFmtId="0" fontId="12" fillId="23" borderId="6" xfId="0" applyFont="1" applyFill="1" applyBorder="1" applyAlignment="1" applyProtection="1">
      <alignment horizontal="center" vertical="center" wrapText="1"/>
    </xf>
    <xf numFmtId="0" fontId="12" fillId="23" borderId="2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" fillId="24" borderId="1" xfId="0" applyFont="1" applyFill="1" applyBorder="1" applyAlignment="1" applyProtection="1">
      <alignment horizontal="center" vertical="center" wrapText="1"/>
      <protection locked="0"/>
    </xf>
    <xf numFmtId="0" fontId="1" fillId="24" borderId="3" xfId="0" applyFont="1" applyFill="1" applyBorder="1" applyAlignment="1" applyProtection="1">
      <alignment horizontal="center" vertical="center" wrapText="1"/>
      <protection locked="0"/>
    </xf>
    <xf numFmtId="0" fontId="1" fillId="24" borderId="4" xfId="0" applyFont="1" applyFill="1" applyBorder="1" applyAlignment="1" applyProtection="1">
      <alignment horizontal="center" vertical="center" wrapText="1"/>
      <protection locked="0"/>
    </xf>
    <xf numFmtId="0" fontId="1" fillId="24" borderId="24" xfId="0" applyFont="1" applyFill="1" applyBorder="1" applyAlignment="1" applyProtection="1">
      <alignment horizontal="center" vertical="center" wrapText="1"/>
      <protection locked="0"/>
    </xf>
    <xf numFmtId="0" fontId="12" fillId="24" borderId="4" xfId="0" applyFont="1" applyFill="1" applyBorder="1" applyAlignment="1" applyProtection="1">
      <alignment horizontal="center" vertical="center" wrapText="1"/>
    </xf>
    <xf numFmtId="0" fontId="1" fillId="24" borderId="1" xfId="0" applyFont="1" applyFill="1" applyBorder="1" applyAlignment="1" applyProtection="1">
      <alignment horizontal="center" vertical="center" wrapText="1"/>
    </xf>
    <xf numFmtId="0" fontId="1" fillId="24" borderId="20" xfId="0" applyFont="1" applyFill="1" applyBorder="1" applyAlignment="1" applyProtection="1">
      <alignment horizontal="center" vertical="center" wrapText="1"/>
    </xf>
    <xf numFmtId="0" fontId="12" fillId="24" borderId="2" xfId="0" applyFont="1" applyFill="1" applyBorder="1" applyAlignment="1" applyProtection="1">
      <alignment horizontal="center" vertical="center" wrapText="1"/>
    </xf>
    <xf numFmtId="0" fontId="17" fillId="4" borderId="13" xfId="0" applyFont="1" applyFill="1" applyBorder="1" applyAlignment="1" applyProtection="1">
      <alignment horizontal="center" vertical="center" wrapText="1"/>
    </xf>
    <xf numFmtId="0" fontId="14" fillId="27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2" fillId="11" borderId="21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9" borderId="2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17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12" fillId="23" borderId="7" xfId="0" applyFont="1" applyFill="1" applyBorder="1" applyAlignment="1" applyProtection="1">
      <alignment horizontal="center" vertical="center" wrapText="1"/>
    </xf>
    <xf numFmtId="0" fontId="12" fillId="23" borderId="25" xfId="0" applyFont="1" applyFill="1" applyBorder="1" applyAlignment="1" applyProtection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</xf>
    <xf numFmtId="0" fontId="12" fillId="23" borderId="21" xfId="0" applyFont="1" applyFill="1" applyBorder="1" applyAlignment="1" applyProtection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</xf>
    <xf numFmtId="0" fontId="18" fillId="17" borderId="0" xfId="0" applyFont="1" applyFill="1" applyBorder="1" applyAlignment="1" applyProtection="1">
      <alignment horizontal="center" vertical="center" wrapText="1"/>
    </xf>
    <xf numFmtId="0" fontId="12" fillId="23" borderId="25" xfId="0" applyFont="1" applyFill="1" applyBorder="1" applyAlignment="1" applyProtection="1">
      <alignment horizontal="center" vertical="center" wrapText="1"/>
    </xf>
    <xf numFmtId="0" fontId="12" fillId="23" borderId="21" xfId="0" applyFont="1" applyFill="1" applyBorder="1" applyAlignment="1" applyProtection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2" fillId="11" borderId="21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9" borderId="2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17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4" fillId="21" borderId="1" xfId="0" applyFont="1" applyFill="1" applyBorder="1" applyAlignment="1" applyProtection="1">
      <alignment horizontal="center" vertical="center" wrapText="1"/>
      <protection locked="0"/>
    </xf>
    <xf numFmtId="0" fontId="14" fillId="21" borderId="5" xfId="0" applyFont="1" applyFill="1" applyBorder="1" applyAlignment="1" applyProtection="1">
      <alignment horizontal="center" vertical="center" wrapText="1"/>
      <protection locked="0"/>
    </xf>
    <xf numFmtId="0" fontId="14" fillId="21" borderId="5" xfId="0" applyFont="1" applyFill="1" applyBorder="1" applyAlignment="1" applyProtection="1">
      <alignment horizontal="center" vertical="center" wrapText="1"/>
    </xf>
    <xf numFmtId="0" fontId="14" fillId="21" borderId="0" xfId="0" applyFont="1" applyFill="1" applyBorder="1" applyAlignment="1" applyProtection="1">
      <alignment horizontal="center" vertical="center" wrapText="1"/>
    </xf>
    <xf numFmtId="0" fontId="14" fillId="21" borderId="21" xfId="0" applyFont="1" applyFill="1" applyBorder="1" applyAlignment="1" applyProtection="1">
      <alignment horizontal="center" vertical="center" wrapText="1"/>
    </xf>
    <xf numFmtId="0" fontId="14" fillId="21" borderId="1" xfId="0" applyFont="1" applyFill="1" applyBorder="1" applyAlignment="1" applyProtection="1">
      <alignment horizontal="center" vertical="center" wrapText="1"/>
    </xf>
    <xf numFmtId="0" fontId="14" fillId="21" borderId="4" xfId="0" applyFont="1" applyFill="1" applyBorder="1" applyAlignment="1" applyProtection="1">
      <alignment horizontal="center" vertical="center" wrapText="1"/>
      <protection locked="0"/>
    </xf>
    <xf numFmtId="0" fontId="14" fillId="21" borderId="4" xfId="0" applyFont="1" applyFill="1" applyBorder="1" applyAlignment="1" applyProtection="1">
      <alignment horizontal="center" vertical="center" wrapText="1"/>
    </xf>
    <xf numFmtId="0" fontId="14" fillId="21" borderId="7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 wrapText="1"/>
    </xf>
    <xf numFmtId="0" fontId="1" fillId="9" borderId="26" xfId="0" applyFont="1" applyFill="1" applyBorder="1" applyAlignment="1" applyProtection="1">
      <alignment horizontal="center" vertical="center" wrapText="1"/>
    </xf>
    <xf numFmtId="0" fontId="12" fillId="23" borderId="25" xfId="0" applyFont="1" applyFill="1" applyBorder="1" applyAlignment="1" applyProtection="1">
      <alignment horizontal="center" vertical="center" wrapText="1"/>
    </xf>
    <xf numFmtId="0" fontId="12" fillId="23" borderId="21" xfId="0" applyFont="1" applyFill="1" applyBorder="1" applyAlignment="1" applyProtection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2" fillId="11" borderId="21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17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2" fillId="23" borderId="25" xfId="0" applyFont="1" applyFill="1" applyBorder="1" applyAlignment="1" applyProtection="1">
      <alignment horizontal="center" vertical="center" wrapText="1"/>
    </xf>
    <xf numFmtId="0" fontId="12" fillId="23" borderId="21" xfId="0" applyFont="1" applyFill="1" applyBorder="1" applyAlignment="1" applyProtection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2" fillId="11" borderId="21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9" borderId="2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17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</xf>
    <xf numFmtId="0" fontId="2" fillId="28" borderId="21" xfId="0" applyFont="1" applyFill="1" applyBorder="1" applyAlignment="1" applyProtection="1">
      <alignment horizontal="center" vertical="center" wrapText="1"/>
    </xf>
    <xf numFmtId="0" fontId="2" fillId="28" borderId="5" xfId="0" applyFont="1" applyFill="1" applyBorder="1" applyAlignment="1" applyProtection="1">
      <alignment horizontal="center" vertical="center" wrapText="1"/>
    </xf>
    <xf numFmtId="0" fontId="2" fillId="28" borderId="26" xfId="0" applyFont="1" applyFill="1" applyBorder="1" applyAlignment="1" applyProtection="1">
      <alignment horizontal="center" vertical="center" wrapText="1"/>
    </xf>
    <xf numFmtId="0" fontId="2" fillId="28" borderId="7" xfId="0" applyFont="1" applyFill="1" applyBorder="1" applyAlignment="1" applyProtection="1">
      <alignment horizontal="center" vertical="center" wrapText="1"/>
    </xf>
    <xf numFmtId="0" fontId="12" fillId="23" borderId="25" xfId="0" applyFont="1" applyFill="1" applyBorder="1" applyAlignment="1" applyProtection="1">
      <alignment horizontal="center" vertical="center" wrapText="1"/>
    </xf>
    <xf numFmtId="0" fontId="12" fillId="23" borderId="21" xfId="0" applyFont="1" applyFill="1" applyBorder="1" applyAlignment="1" applyProtection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2" fillId="11" borderId="21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9" borderId="26" xfId="0" applyFont="1" applyFill="1" applyBorder="1" applyAlignment="1" applyProtection="1">
      <alignment horizontal="center" vertical="center" wrapText="1"/>
    </xf>
    <xf numFmtId="0" fontId="2" fillId="29" borderId="1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2" fillId="23" borderId="25" xfId="0" applyFont="1" applyFill="1" applyBorder="1" applyAlignment="1" applyProtection="1">
      <alignment horizontal="center" vertical="center" wrapText="1"/>
    </xf>
    <xf numFmtId="0" fontId="12" fillId="23" borderId="21" xfId="0" applyFont="1" applyFill="1" applyBorder="1" applyAlignment="1" applyProtection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2" fillId="11" borderId="21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9" borderId="2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16" borderId="25" xfId="0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right" vertical="center" wrapText="1"/>
    </xf>
    <xf numFmtId="0" fontId="4" fillId="6" borderId="0" xfId="0" applyFont="1" applyFill="1" applyAlignment="1" applyProtection="1">
      <alignment horizontal="left" vertical="center" wrapText="1"/>
    </xf>
    <xf numFmtId="0" fontId="13" fillId="25" borderId="30" xfId="0" applyFont="1" applyFill="1" applyBorder="1" applyAlignment="1" applyProtection="1">
      <alignment horizontal="center" vertical="center" wrapText="1"/>
    </xf>
    <xf numFmtId="0" fontId="9" fillId="25" borderId="13" xfId="0" applyFont="1" applyFill="1" applyBorder="1" applyAlignment="1" applyProtection="1">
      <alignment horizontal="center" vertical="center" wrapText="1"/>
    </xf>
    <xf numFmtId="0" fontId="6" fillId="15" borderId="30" xfId="0" applyFont="1" applyFill="1" applyBorder="1" applyAlignment="1" applyProtection="1">
      <alignment horizontal="center" vertical="center" wrapText="1"/>
    </xf>
    <xf numFmtId="0" fontId="6" fillId="15" borderId="13" xfId="0" applyFont="1" applyFill="1" applyBorder="1" applyAlignment="1" applyProtection="1">
      <alignment horizontal="center" vertical="center" wrapText="1"/>
    </xf>
    <xf numFmtId="0" fontId="9" fillId="17" borderId="29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7" fillId="17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1" fillId="9" borderId="25" xfId="0" applyFont="1" applyFill="1" applyBorder="1" applyAlignment="1" applyProtection="1">
      <alignment horizontal="center" vertical="center" wrapText="1"/>
    </xf>
    <xf numFmtId="0" fontId="1" fillId="9" borderId="26" xfId="0" applyFont="1" applyFill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12" fillId="23" borderId="25" xfId="0" applyFont="1" applyFill="1" applyBorder="1" applyAlignment="1" applyProtection="1">
      <alignment horizontal="center" vertical="center" wrapText="1"/>
    </xf>
    <xf numFmtId="0" fontId="12" fillId="23" borderId="21" xfId="0" applyFont="1" applyFill="1" applyBorder="1" applyAlignment="1" applyProtection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2" fillId="11" borderId="21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10" fillId="5" borderId="23" xfId="0" applyFont="1" applyFill="1" applyBorder="1" applyAlignment="1" applyProtection="1">
      <alignment horizontal="center" vertical="center" wrapText="1" readingOrder="1"/>
    </xf>
    <xf numFmtId="0" fontId="0" fillId="0" borderId="19" xfId="0" applyBorder="1" applyAlignment="1" applyProtection="1">
      <alignment horizontal="center" vertical="center" wrapText="1" readingOrder="1"/>
    </xf>
    <xf numFmtId="0" fontId="15" fillId="5" borderId="23" xfId="0" applyFont="1" applyFill="1" applyBorder="1" applyAlignment="1" applyProtection="1">
      <alignment horizontal="center" vertical="center" wrapText="1"/>
    </xf>
    <xf numFmtId="0" fontId="16" fillId="0" borderId="19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12" fillId="23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14" fillId="21" borderId="25" xfId="0" applyFont="1" applyFill="1" applyBorder="1" applyAlignment="1" applyProtection="1">
      <alignment horizontal="center" vertical="center" wrapText="1"/>
    </xf>
    <xf numFmtId="0" fontId="14" fillId="21" borderId="21" xfId="0" applyFont="1" applyFill="1" applyBorder="1" applyAlignment="1" applyProtection="1">
      <alignment horizontal="center" vertical="center" wrapText="1"/>
    </xf>
    <xf numFmtId="0" fontId="14" fillId="21" borderId="26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1" fillId="20" borderId="25" xfId="0" applyFont="1" applyFill="1" applyBorder="1" applyAlignment="1" applyProtection="1">
      <alignment horizontal="center" vertical="center" wrapText="1"/>
    </xf>
    <xf numFmtId="0" fontId="1" fillId="20" borderId="21" xfId="0" applyFont="1" applyFill="1" applyBorder="1" applyAlignment="1" applyProtection="1">
      <alignment horizontal="center" vertical="center" wrapText="1"/>
    </xf>
    <xf numFmtId="0" fontId="1" fillId="20" borderId="26" xfId="0" applyFont="1" applyFill="1" applyBorder="1" applyAlignment="1" applyProtection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FF3399"/>
      <color rgb="FF3366FF"/>
      <color rgb="FF800080"/>
      <color rgb="FF00CCFF"/>
      <color rgb="FFCCFFFF"/>
      <color rgb="FF0000FF"/>
      <color rgb="FF0066FF"/>
      <color rgb="FFFFFF99"/>
      <color rgb="FF66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6"/>
  <sheetViews>
    <sheetView tabSelected="1" topLeftCell="A56" workbookViewId="0">
      <selection activeCell="D90" sqref="D90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147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5</v>
      </c>
      <c r="G2" s="11">
        <f>(D2-F2)/2.5</f>
        <v>-2</v>
      </c>
      <c r="H2" s="11">
        <f>IF(G2&lt;0,ABS(G2)^1.4*-1,G2^1.4)</f>
        <v>-2.6390158215457884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0</v>
      </c>
      <c r="G3" s="11">
        <f t="shared" ref="G3:G9" si="0">D3-F3</f>
        <v>0</v>
      </c>
      <c r="H3" s="11">
        <f>IF(G3&lt;0,-1*(ABS(G3)+0.1*ABS(G3)^1.7),G3+0.1*G3^1.7)</f>
        <v>0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0</v>
      </c>
      <c r="G4" s="11">
        <f t="shared" si="0"/>
        <v>0</v>
      </c>
      <c r="H4" s="11">
        <f>IF(G4&lt;0,-1*(ABS(G4)+0.1*ABS(G4)^1.7),G4+0.1*G4^1.7)</f>
        <v>0</v>
      </c>
      <c r="I4" s="16"/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0</v>
      </c>
      <c r="G5" s="11">
        <f t="shared" si="0"/>
        <v>0</v>
      </c>
      <c r="H5" s="11">
        <f>IF(G5&lt;0,-1*(ABS(G5)+0.1*ABS(G5)^2.3),G5+0.1*G5^2.3)</f>
        <v>0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0</v>
      </c>
      <c r="G6" s="11">
        <f t="shared" si="0"/>
        <v>0</v>
      </c>
      <c r="H6" s="11">
        <f>IF(G6&lt;0,-1*(ABS(G6)+0.1*ABS(G6)^1.7),G6+0.1*G6^1.7)</f>
        <v>0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0</v>
      </c>
      <c r="G7" s="11">
        <f t="shared" si="0"/>
        <v>0</v>
      </c>
      <c r="H7" s="11">
        <f>IF(G7&lt;0,-1*(ABS(G7)+0.1*ABS(G7)^2.3),G7+0.1*G7^2.3)</f>
        <v>0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0</v>
      </c>
      <c r="G8" s="11">
        <f t="shared" si="0"/>
        <v>0</v>
      </c>
      <c r="H8" s="11">
        <f>IF(G8&lt;0,-1*(ABS(G8)+0.1*ABS(G8)^1.7),G8+0.1*G8^1.7)</f>
        <v>0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0</v>
      </c>
      <c r="G9" s="11">
        <f t="shared" si="0"/>
        <v>0</v>
      </c>
      <c r="H9" s="11">
        <f>IF(G9&lt;0,-0.5*(ABS(G9)^1.6),0.5*G9^1.6)</f>
        <v>0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2</v>
      </c>
      <c r="C15" s="19" t="s">
        <v>201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SUM(H2:H9)+A15*B15</f>
        <v>-2.6390158215457884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SUM(F27:F29)+SUM(F32:F33)+F36+SUM(F38:F48)+SUM(F50:F80)+SUM(F82:F120)+SUM(F122:F158)+SUM(F176:F183)+SUM(F194:F199)+SUM(F210:F216)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SUM(F160:F161)+SUM(F163:F164)+SUM(F168:F174)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SUM(F188:F192)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SUM(F204:F208)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G34+G35+G37+G49+G81+G121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-2.6390158215457884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193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193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193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193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193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193">
        <v>0</v>
      </c>
      <c r="B37" s="139"/>
      <c r="C37" s="71" t="s">
        <v>184</v>
      </c>
      <c r="D37" s="46" t="s">
        <v>185</v>
      </c>
      <c r="E37" s="196"/>
      <c r="F37" s="47" t="s">
        <v>146</v>
      </c>
      <c r="G37" s="48">
        <f>A37*10</f>
        <v>0</v>
      </c>
    </row>
    <row r="38" spans="1:7" ht="12" customHeight="1" x14ac:dyDescent="0.2">
      <c r="A38" s="193">
        <v>0</v>
      </c>
      <c r="B38" s="8">
        <v>0</v>
      </c>
      <c r="C38" s="206" t="s">
        <v>251</v>
      </c>
      <c r="D38" s="72">
        <f>6*B38</f>
        <v>0</v>
      </c>
      <c r="E38" s="196"/>
      <c r="F38" s="93">
        <f t="shared" ref="F38:F48" si="1">A38*D38</f>
        <v>0</v>
      </c>
      <c r="G38" s="94"/>
    </row>
    <row r="39" spans="1:7" ht="12" customHeight="1" x14ac:dyDescent="0.2">
      <c r="A39" s="193">
        <v>0</v>
      </c>
      <c r="B39" s="139"/>
      <c r="C39" s="71" t="s">
        <v>110</v>
      </c>
      <c r="D39" s="72">
        <v>6</v>
      </c>
      <c r="E39" s="196"/>
      <c r="F39" s="93">
        <f t="shared" si="1"/>
        <v>0</v>
      </c>
      <c r="G39" s="94"/>
    </row>
    <row r="40" spans="1:7" ht="12" customHeight="1" x14ac:dyDescent="0.2">
      <c r="A40" s="193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193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193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193">
        <v>0</v>
      </c>
      <c r="B43" s="139"/>
      <c r="C43" s="71" t="s">
        <v>14</v>
      </c>
      <c r="D43" s="45">
        <f>POWER(MAX((D3+D6+D7+D8)/2+D4+D5-8,1),1.6)*SQRT(D2/10)/POWER(5+D9,0.7)*(1+B104)^(1/3)/6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193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193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193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1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7" customFormat="1" ht="12" customHeight="1" x14ac:dyDescent="0.2">
      <c r="A53" s="193">
        <v>0</v>
      </c>
      <c r="B53" s="8">
        <v>0</v>
      </c>
      <c r="C53" s="70" t="s">
        <v>262</v>
      </c>
      <c r="D53" s="314">
        <f>2+(2*(D8-F8)+D9-F9)*B53/10</f>
        <v>2</v>
      </c>
      <c r="E53" s="92"/>
      <c r="F53" s="199">
        <f>A53*D53</f>
        <v>0</v>
      </c>
      <c r="G53" s="94"/>
    </row>
    <row r="54" spans="1:7" s="76" customFormat="1" ht="12" customHeight="1" x14ac:dyDescent="0.2">
      <c r="A54" s="359">
        <v>0</v>
      </c>
      <c r="B54" s="9">
        <v>0</v>
      </c>
      <c r="C54" s="95" t="s">
        <v>23</v>
      </c>
      <c r="D54" s="361">
        <f>(2*B54+B55)/2</f>
        <v>0</v>
      </c>
      <c r="E54" s="96"/>
      <c r="F54" s="363">
        <f>A54*D54</f>
        <v>0</v>
      </c>
      <c r="G54" s="147"/>
    </row>
    <row r="55" spans="1:7" s="80" customFormat="1" ht="12" customHeight="1" x14ac:dyDescent="0.2">
      <c r="A55" s="360"/>
      <c r="B55" s="10">
        <v>0</v>
      </c>
      <c r="C55" s="336" t="s">
        <v>158</v>
      </c>
      <c r="D55" s="362"/>
      <c r="E55" s="98"/>
      <c r="F55" s="364"/>
      <c r="G55" s="100"/>
    </row>
    <row r="56" spans="1:7" ht="12" customHeight="1" x14ac:dyDescent="0.2">
      <c r="A56" s="202">
        <v>0</v>
      </c>
      <c r="B56" s="141"/>
      <c r="C56" s="97" t="s">
        <v>24</v>
      </c>
      <c r="D56" s="61">
        <v>5</v>
      </c>
      <c r="E56" s="92"/>
      <c r="F56" s="93">
        <f>A56*D56</f>
        <v>0</v>
      </c>
      <c r="G56" s="94"/>
    </row>
    <row r="57" spans="1:7" ht="12" customHeight="1" x14ac:dyDescent="0.2">
      <c r="A57" s="193">
        <v>0</v>
      </c>
      <c r="B57" s="139"/>
      <c r="C57" s="70" t="s">
        <v>189</v>
      </c>
      <c r="D57" s="45">
        <f>D7/3+D8/1.5</f>
        <v>0</v>
      </c>
      <c r="E57" s="92"/>
      <c r="F57" s="363">
        <f>A57*D57+A58*D58</f>
        <v>0</v>
      </c>
      <c r="G57" s="147"/>
    </row>
    <row r="58" spans="1:7" ht="12" customHeight="1" x14ac:dyDescent="0.2">
      <c r="A58" s="193">
        <v>0</v>
      </c>
      <c r="B58" s="139"/>
      <c r="C58" s="70" t="s">
        <v>190</v>
      </c>
      <c r="D58" s="118">
        <f>4+D7/3</f>
        <v>4</v>
      </c>
      <c r="E58" s="92"/>
      <c r="F58" s="365"/>
      <c r="G58" s="94"/>
    </row>
    <row r="59" spans="1:7" ht="12" customHeight="1" x14ac:dyDescent="0.2">
      <c r="A59" s="215">
        <v>0</v>
      </c>
      <c r="B59" s="142"/>
      <c r="C59" s="95" t="s">
        <v>26</v>
      </c>
      <c r="D59" s="49">
        <f>D6</f>
        <v>0</v>
      </c>
      <c r="E59" s="96"/>
      <c r="F59" s="363">
        <f>A59*D59+A60*D60</f>
        <v>0</v>
      </c>
      <c r="G59" s="147"/>
    </row>
    <row r="60" spans="1:7" ht="12" customHeight="1" x14ac:dyDescent="0.2">
      <c r="A60" s="217">
        <v>0</v>
      </c>
      <c r="B60" s="141"/>
      <c r="C60" s="336" t="s">
        <v>194</v>
      </c>
      <c r="D60" s="54">
        <f>D6*1.25</f>
        <v>0</v>
      </c>
      <c r="E60" s="98"/>
      <c r="F60" s="366"/>
      <c r="G60" s="100"/>
    </row>
    <row r="61" spans="1:7" ht="12" customHeight="1" x14ac:dyDescent="0.2">
      <c r="A61" s="216">
        <v>0</v>
      </c>
      <c r="B61" s="8">
        <v>0</v>
      </c>
      <c r="C61" s="71" t="s">
        <v>27</v>
      </c>
      <c r="D61" s="45">
        <f>(B61+D4)/1.5</f>
        <v>0</v>
      </c>
      <c r="E61" s="92"/>
      <c r="F61" s="93">
        <f t="shared" ref="F61:F80" si="2">A61*D61</f>
        <v>0</v>
      </c>
      <c r="G61" s="94"/>
    </row>
    <row r="62" spans="1:7" ht="12" customHeight="1" x14ac:dyDescent="0.2">
      <c r="A62" s="193">
        <v>0</v>
      </c>
      <c r="B62" s="8">
        <v>0</v>
      </c>
      <c r="C62" s="71" t="s">
        <v>28</v>
      </c>
      <c r="D62" s="45">
        <f>(B62*1.5-D8)/2</f>
        <v>0</v>
      </c>
      <c r="E62" s="92"/>
      <c r="F62" s="93">
        <f t="shared" si="2"/>
        <v>0</v>
      </c>
      <c r="G62" s="94"/>
    </row>
    <row r="63" spans="1:7" ht="12" customHeight="1" x14ac:dyDescent="0.2">
      <c r="A63" s="193">
        <v>0</v>
      </c>
      <c r="B63" s="139"/>
      <c r="C63" s="71" t="s">
        <v>29</v>
      </c>
      <c r="D63" s="45">
        <v>3</v>
      </c>
      <c r="E63" s="92"/>
      <c r="F63" s="93">
        <f t="shared" si="2"/>
        <v>0</v>
      </c>
      <c r="G63" s="94"/>
    </row>
    <row r="64" spans="1:7" ht="12" customHeight="1" x14ac:dyDescent="0.2">
      <c r="A64" s="126">
        <v>0</v>
      </c>
      <c r="B64" s="9">
        <v>0</v>
      </c>
      <c r="C64" s="131" t="s">
        <v>30</v>
      </c>
      <c r="D64" s="49">
        <f>5-B64+D3</f>
        <v>5</v>
      </c>
      <c r="E64" s="96"/>
      <c r="F64" s="50">
        <f t="shared" si="2"/>
        <v>0</v>
      </c>
      <c r="G64" s="51"/>
    </row>
    <row r="65" spans="1:7" ht="12" customHeight="1" x14ac:dyDescent="0.2">
      <c r="A65" s="124">
        <v>0</v>
      </c>
      <c r="B65" s="139"/>
      <c r="C65" s="99" t="s">
        <v>31</v>
      </c>
      <c r="D65" s="45">
        <v>1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139"/>
      <c r="C66" s="99" t="s">
        <v>32</v>
      </c>
      <c r="D66" s="58">
        <f>(D4+D6)/1.5</f>
        <v>0</v>
      </c>
      <c r="E66" s="92"/>
      <c r="F66" s="52">
        <f t="shared" si="2"/>
        <v>0</v>
      </c>
      <c r="G66" s="53"/>
    </row>
    <row r="67" spans="1:7" ht="12" customHeight="1" x14ac:dyDescent="0.2">
      <c r="A67" s="124">
        <v>0</v>
      </c>
      <c r="B67" s="8">
        <v>0</v>
      </c>
      <c r="C67" s="99" t="s">
        <v>33</v>
      </c>
      <c r="D67" s="45">
        <f>B67/2</f>
        <v>0</v>
      </c>
      <c r="E67" s="92"/>
      <c r="F67" s="52">
        <f t="shared" si="2"/>
        <v>0</v>
      </c>
      <c r="G67" s="53"/>
    </row>
    <row r="68" spans="1:7" ht="12" customHeight="1" x14ac:dyDescent="0.2">
      <c r="A68" s="125">
        <v>0</v>
      </c>
      <c r="B68" s="139"/>
      <c r="C68" s="132" t="s">
        <v>34</v>
      </c>
      <c r="D68" s="54">
        <v>4</v>
      </c>
      <c r="E68" s="98"/>
      <c r="F68" s="55">
        <f t="shared" si="2"/>
        <v>0</v>
      </c>
      <c r="G68" s="56"/>
    </row>
    <row r="69" spans="1:7" ht="12" customHeight="1" x14ac:dyDescent="0.2">
      <c r="A69" s="193">
        <v>0</v>
      </c>
      <c r="B69" s="139"/>
      <c r="C69" s="206" t="s">
        <v>233</v>
      </c>
      <c r="D69" s="45">
        <f>(D2+D8)/3</f>
        <v>0</v>
      </c>
      <c r="E69" s="92"/>
      <c r="F69" s="93">
        <f t="shared" si="2"/>
        <v>0</v>
      </c>
      <c r="G69" s="94"/>
    </row>
    <row r="70" spans="1:7" ht="12" customHeight="1" x14ac:dyDescent="0.2">
      <c r="A70" s="193">
        <v>0</v>
      </c>
      <c r="B70" s="139"/>
      <c r="C70" s="258" t="s">
        <v>255</v>
      </c>
      <c r="D70" s="45">
        <v>4</v>
      </c>
      <c r="E70" s="92"/>
      <c r="F70" s="93">
        <f t="shared" si="2"/>
        <v>0</v>
      </c>
      <c r="G70" s="94"/>
    </row>
    <row r="71" spans="1:7" ht="12" customHeight="1" x14ac:dyDescent="0.2">
      <c r="A71" s="216">
        <v>0</v>
      </c>
      <c r="B71" s="8">
        <v>0</v>
      </c>
      <c r="C71" s="71" t="s">
        <v>36</v>
      </c>
      <c r="D71" s="45">
        <f>B71/2*(D4+D6-1-B71)</f>
        <v>0</v>
      </c>
      <c r="E71" s="92"/>
      <c r="F71" s="93">
        <f t="shared" si="2"/>
        <v>0</v>
      </c>
      <c r="G71" s="94"/>
    </row>
    <row r="72" spans="1:7" ht="12" customHeight="1" x14ac:dyDescent="0.2">
      <c r="A72" s="193">
        <v>0</v>
      </c>
      <c r="B72" s="139"/>
      <c r="C72" s="71" t="s">
        <v>179</v>
      </c>
      <c r="D72" s="45">
        <v>1</v>
      </c>
      <c r="E72" s="92"/>
      <c r="F72" s="93">
        <f t="shared" si="2"/>
        <v>0</v>
      </c>
      <c r="G72" s="94"/>
    </row>
    <row r="73" spans="1:7" ht="12" customHeight="1" x14ac:dyDescent="0.2">
      <c r="A73" s="193">
        <v>0</v>
      </c>
      <c r="B73" s="8">
        <v>0</v>
      </c>
      <c r="C73" s="206" t="s">
        <v>234</v>
      </c>
      <c r="D73" s="45">
        <f>D7*0.5*B73</f>
        <v>0</v>
      </c>
      <c r="E73" s="92"/>
      <c r="F73" s="93">
        <f t="shared" si="2"/>
        <v>0</v>
      </c>
      <c r="G73" s="94"/>
    </row>
    <row r="74" spans="1:7" ht="12" customHeight="1" x14ac:dyDescent="0.2">
      <c r="A74" s="193">
        <v>0</v>
      </c>
      <c r="B74" s="139"/>
      <c r="C74" s="206" t="s">
        <v>252</v>
      </c>
      <c r="D74" s="72">
        <v>3</v>
      </c>
      <c r="E74" s="92"/>
      <c r="F74" s="93">
        <f t="shared" si="2"/>
        <v>0</v>
      </c>
      <c r="G74" s="94"/>
    </row>
    <row r="75" spans="1:7" ht="12" customHeight="1" x14ac:dyDescent="0.2">
      <c r="A75" s="201">
        <v>0</v>
      </c>
      <c r="B75" s="142"/>
      <c r="C75" s="208" t="s">
        <v>239</v>
      </c>
      <c r="D75" s="133">
        <f>-D7/3</f>
        <v>0</v>
      </c>
      <c r="E75" s="92"/>
      <c r="F75" s="349">
        <f>A75*D75+A76*D76+A77*D77+A78*D78</f>
        <v>0</v>
      </c>
      <c r="G75" s="149"/>
    </row>
    <row r="76" spans="1:7" s="77" customFormat="1" ht="12" customHeight="1" x14ac:dyDescent="0.2">
      <c r="A76" s="193">
        <v>0</v>
      </c>
      <c r="B76" s="139"/>
      <c r="C76" s="206" t="s">
        <v>240</v>
      </c>
      <c r="D76" s="118">
        <f>-D7/2</f>
        <v>0</v>
      </c>
      <c r="E76" s="92"/>
      <c r="F76" s="350"/>
      <c r="G76" s="60"/>
    </row>
    <row r="77" spans="1:7" s="77" customFormat="1" ht="12" customHeight="1" x14ac:dyDescent="0.2">
      <c r="A77" s="193">
        <v>0</v>
      </c>
      <c r="B77" s="139"/>
      <c r="C77" s="206" t="s">
        <v>241</v>
      </c>
      <c r="D77" s="118">
        <f>-D7</f>
        <v>0</v>
      </c>
      <c r="E77" s="92"/>
      <c r="F77" s="350"/>
      <c r="G77" s="60"/>
    </row>
    <row r="78" spans="1:7" ht="12" customHeight="1" x14ac:dyDescent="0.2">
      <c r="A78" s="202">
        <v>0</v>
      </c>
      <c r="B78" s="141"/>
      <c r="C78" s="209" t="s">
        <v>242</v>
      </c>
      <c r="D78" s="61">
        <f>-D7*1.5</f>
        <v>0</v>
      </c>
      <c r="E78" s="92"/>
      <c r="F78" s="351"/>
      <c r="G78" s="151"/>
    </row>
    <row r="79" spans="1:7" ht="12" customHeight="1" x14ac:dyDescent="0.2">
      <c r="A79" s="193">
        <v>0</v>
      </c>
      <c r="B79" s="139"/>
      <c r="C79" s="71" t="s">
        <v>40</v>
      </c>
      <c r="D79" s="45">
        <f>D6/2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193">
        <v>0</v>
      </c>
      <c r="B80" s="8">
        <v>0</v>
      </c>
      <c r="C80" s="207" t="s">
        <v>232</v>
      </c>
      <c r="D80" s="195">
        <f>B80/2.5</f>
        <v>0</v>
      </c>
      <c r="E80" s="92"/>
      <c r="F80" s="93">
        <f t="shared" si="2"/>
        <v>0</v>
      </c>
      <c r="G80" s="94"/>
    </row>
    <row r="81" spans="1:7" s="77" customFormat="1" ht="12" customHeight="1" x14ac:dyDescent="0.2">
      <c r="A81" s="193">
        <v>0</v>
      </c>
      <c r="B81" s="139"/>
      <c r="C81" s="206" t="s">
        <v>238</v>
      </c>
      <c r="D81" s="46" t="s">
        <v>154</v>
      </c>
      <c r="E81" s="92"/>
      <c r="F81" s="47" t="s">
        <v>146</v>
      </c>
      <c r="G81" s="48">
        <f>A81*20</f>
        <v>0</v>
      </c>
    </row>
    <row r="82" spans="1:7" ht="12" customHeight="1" x14ac:dyDescent="0.2">
      <c r="A82" s="126">
        <v>0</v>
      </c>
      <c r="B82" s="139"/>
      <c r="C82" s="131" t="s">
        <v>42</v>
      </c>
      <c r="D82" s="49">
        <v>1</v>
      </c>
      <c r="E82" s="96"/>
      <c r="F82" s="50">
        <f t="shared" ref="F82:F93" si="3">A82*D82</f>
        <v>0</v>
      </c>
      <c r="G82" s="51"/>
    </row>
    <row r="83" spans="1:7" ht="12" customHeight="1" x14ac:dyDescent="0.2">
      <c r="A83" s="124">
        <v>0</v>
      </c>
      <c r="B83" s="139"/>
      <c r="C83" s="99" t="s">
        <v>43</v>
      </c>
      <c r="D83" s="45">
        <v>1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224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8">
        <v>0</v>
      </c>
      <c r="C85" s="99" t="s">
        <v>44</v>
      </c>
      <c r="D85" s="45">
        <f>B85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45</v>
      </c>
      <c r="D86" s="45">
        <f>D4/2</f>
        <v>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46</v>
      </c>
      <c r="D87" s="45">
        <f>10-D5</f>
        <v>10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47</v>
      </c>
      <c r="D88" s="45">
        <f>D4/2</f>
        <v>0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139"/>
      <c r="C89" s="99" t="s">
        <v>48</v>
      </c>
      <c r="D89" s="45">
        <v>1</v>
      </c>
      <c r="E89" s="92"/>
      <c r="F89" s="52">
        <f t="shared" si="3"/>
        <v>0</v>
      </c>
      <c r="G89" s="53"/>
    </row>
    <row r="90" spans="1:7" ht="12" customHeight="1" x14ac:dyDescent="0.2">
      <c r="A90" s="124">
        <v>0</v>
      </c>
      <c r="B90" s="8">
        <v>0</v>
      </c>
      <c r="C90" s="210" t="s">
        <v>235</v>
      </c>
      <c r="D90" s="45">
        <f>B90*D2/20</f>
        <v>0</v>
      </c>
      <c r="E90" s="92"/>
      <c r="F90" s="52">
        <f t="shared" si="3"/>
        <v>0</v>
      </c>
      <c r="G90" s="53"/>
    </row>
    <row r="91" spans="1:7" ht="12" customHeight="1" x14ac:dyDescent="0.2">
      <c r="A91" s="125">
        <v>0</v>
      </c>
      <c r="B91" s="139"/>
      <c r="C91" s="132" t="s">
        <v>50</v>
      </c>
      <c r="D91" s="54">
        <f>(D3+D7)/2</f>
        <v>0</v>
      </c>
      <c r="E91" s="98"/>
      <c r="F91" s="55">
        <f t="shared" si="3"/>
        <v>0</v>
      </c>
      <c r="G91" s="56"/>
    </row>
    <row r="92" spans="1:7" ht="12" customHeight="1" x14ac:dyDescent="0.2">
      <c r="A92" s="193">
        <v>0</v>
      </c>
      <c r="B92" s="139"/>
      <c r="C92" s="71" t="s">
        <v>197</v>
      </c>
      <c r="D92" s="45">
        <v>5</v>
      </c>
      <c r="E92" s="92"/>
      <c r="F92" s="93">
        <f>A92*D92</f>
        <v>0</v>
      </c>
      <c r="G92" s="94"/>
    </row>
    <row r="93" spans="1:7" s="212" customFormat="1" ht="12" customHeight="1" x14ac:dyDescent="0.2">
      <c r="A93" s="211">
        <v>0</v>
      </c>
      <c r="B93" s="134">
        <v>0</v>
      </c>
      <c r="C93" s="232" t="s">
        <v>236</v>
      </c>
      <c r="D93" s="170">
        <f>B93*1.5</f>
        <v>0</v>
      </c>
      <c r="E93" s="104"/>
      <c r="F93" s="62">
        <f t="shared" si="3"/>
        <v>0</v>
      </c>
      <c r="G93" s="63"/>
    </row>
    <row r="94" spans="1:7" ht="12" customHeight="1" x14ac:dyDescent="0.2">
      <c r="A94" s="377">
        <v>0</v>
      </c>
      <c r="B94" s="139"/>
      <c r="C94" s="71" t="s">
        <v>187</v>
      </c>
      <c r="D94" s="45">
        <f>D7/3</f>
        <v>0</v>
      </c>
      <c r="E94" s="92"/>
      <c r="F94" s="363">
        <f>A94*D94+B95*D95+B96*D96+B97*D97</f>
        <v>0</v>
      </c>
      <c r="G94" s="147"/>
    </row>
    <row r="95" spans="1:7" ht="12" customHeight="1" x14ac:dyDescent="0.2">
      <c r="A95" s="378"/>
      <c r="B95" s="8">
        <v>0</v>
      </c>
      <c r="C95" s="136" t="s">
        <v>55</v>
      </c>
      <c r="D95" s="45">
        <f>D8/1.5</f>
        <v>0</v>
      </c>
      <c r="E95" s="92"/>
      <c r="F95" s="365"/>
      <c r="G95" s="94"/>
    </row>
    <row r="96" spans="1:7" ht="12" customHeight="1" x14ac:dyDescent="0.2">
      <c r="A96" s="378"/>
      <c r="B96" s="8">
        <v>0</v>
      </c>
      <c r="C96" s="136" t="s">
        <v>56</v>
      </c>
      <c r="D96" s="45">
        <v>5</v>
      </c>
      <c r="E96" s="92"/>
      <c r="F96" s="365"/>
      <c r="G96" s="94"/>
    </row>
    <row r="97" spans="1:7" ht="12" customHeight="1" x14ac:dyDescent="0.2">
      <c r="A97" s="379"/>
      <c r="B97" s="8">
        <v>0</v>
      </c>
      <c r="C97" s="137" t="s">
        <v>57</v>
      </c>
      <c r="D97" s="61">
        <f>D8/1.5</f>
        <v>0</v>
      </c>
      <c r="E97" s="92"/>
      <c r="F97" s="366"/>
      <c r="G97" s="100"/>
    </row>
    <row r="98" spans="1:7" ht="12" customHeight="1" x14ac:dyDescent="0.2">
      <c r="A98" s="193">
        <v>0</v>
      </c>
      <c r="B98" s="139"/>
      <c r="C98" s="71" t="s">
        <v>127</v>
      </c>
      <c r="D98" s="45">
        <f>D2/5</f>
        <v>0</v>
      </c>
      <c r="E98" s="92"/>
      <c r="F98" s="194">
        <f t="shared" ref="F98:F108" si="4">A98*D98</f>
        <v>0</v>
      </c>
      <c r="G98" s="147"/>
    </row>
    <row r="99" spans="1:7" ht="12" customHeight="1" x14ac:dyDescent="0.2">
      <c r="A99" s="193">
        <v>0</v>
      </c>
      <c r="B99" s="139"/>
      <c r="C99" s="71" t="s">
        <v>159</v>
      </c>
      <c r="D99" s="45">
        <f>D8/1.5</f>
        <v>0</v>
      </c>
      <c r="E99" s="92"/>
      <c r="F99" s="199">
        <f t="shared" si="4"/>
        <v>0</v>
      </c>
      <c r="G99" s="94"/>
    </row>
    <row r="100" spans="1:7" ht="12" customHeight="1" x14ac:dyDescent="0.2">
      <c r="A100" s="193">
        <v>0</v>
      </c>
      <c r="B100" s="139"/>
      <c r="C100" s="71" t="s">
        <v>128</v>
      </c>
      <c r="D100" s="45">
        <v>2</v>
      </c>
      <c r="E100" s="92"/>
      <c r="F100" s="199">
        <f t="shared" si="4"/>
        <v>0</v>
      </c>
      <c r="G100" s="94"/>
    </row>
    <row r="101" spans="1:7" ht="12" customHeight="1" x14ac:dyDescent="0.2">
      <c r="A101" s="202">
        <v>0</v>
      </c>
      <c r="B101" s="10">
        <v>0</v>
      </c>
      <c r="C101" s="97" t="s">
        <v>129</v>
      </c>
      <c r="D101" s="65">
        <f>B101</f>
        <v>0</v>
      </c>
      <c r="E101" s="92"/>
      <c r="F101" s="197">
        <f t="shared" si="4"/>
        <v>0</v>
      </c>
      <c r="G101" s="100"/>
    </row>
    <row r="102" spans="1:7" ht="12" customHeight="1" x14ac:dyDescent="0.2">
      <c r="A102" s="201">
        <v>0</v>
      </c>
      <c r="B102" s="380">
        <v>0</v>
      </c>
      <c r="C102" s="95" t="s">
        <v>227</v>
      </c>
      <c r="D102" s="133">
        <f>B102*D2/10</f>
        <v>0</v>
      </c>
      <c r="E102" s="92"/>
      <c r="F102" s="367">
        <f>A102*D102+A103*D103</f>
        <v>0</v>
      </c>
      <c r="G102" s="234"/>
    </row>
    <row r="103" spans="1:7" ht="12" customHeight="1" x14ac:dyDescent="0.2">
      <c r="A103" s="202">
        <v>0</v>
      </c>
      <c r="B103" s="381"/>
      <c r="C103" s="97" t="s">
        <v>228</v>
      </c>
      <c r="D103" s="61">
        <f>2*B102*D2/10</f>
        <v>0</v>
      </c>
      <c r="E103" s="92"/>
      <c r="F103" s="382"/>
      <c r="G103" s="259"/>
    </row>
    <row r="104" spans="1:7" ht="12" customHeight="1" x14ac:dyDescent="0.2">
      <c r="A104" s="193">
        <v>0</v>
      </c>
      <c r="B104" s="8">
        <v>0</v>
      </c>
      <c r="C104" s="71" t="s">
        <v>58</v>
      </c>
      <c r="D104" s="45">
        <f>SQRT(B104)*(D5+D8)*D2/30</f>
        <v>0</v>
      </c>
      <c r="E104" s="92"/>
      <c r="F104" s="93">
        <f t="shared" si="4"/>
        <v>0</v>
      </c>
      <c r="G104" s="94"/>
    </row>
    <row r="105" spans="1:7" s="77" customFormat="1" ht="12" customHeight="1" x14ac:dyDescent="0.2">
      <c r="A105" s="193">
        <v>0</v>
      </c>
      <c r="B105" s="8">
        <v>0</v>
      </c>
      <c r="C105" s="206" t="s">
        <v>259</v>
      </c>
      <c r="D105" s="45">
        <f>2+B105</f>
        <v>2</v>
      </c>
      <c r="E105" s="92"/>
      <c r="F105" s="93">
        <f t="shared" si="4"/>
        <v>0</v>
      </c>
      <c r="G105" s="94"/>
    </row>
    <row r="106" spans="1:7" ht="12" customHeight="1" x14ac:dyDescent="0.2">
      <c r="A106" s="193">
        <v>0</v>
      </c>
      <c r="B106" s="139"/>
      <c r="C106" s="71" t="s">
        <v>220</v>
      </c>
      <c r="D106" s="45">
        <v>12</v>
      </c>
      <c r="E106" s="92"/>
      <c r="F106" s="218">
        <f>A106*D106</f>
        <v>0</v>
      </c>
      <c r="G106" s="219"/>
    </row>
    <row r="107" spans="1:7" ht="12" customHeight="1" x14ac:dyDescent="0.2">
      <c r="A107" s="193">
        <v>0</v>
      </c>
      <c r="B107" s="139"/>
      <c r="C107" s="71" t="s">
        <v>59</v>
      </c>
      <c r="D107" s="45">
        <v>2</v>
      </c>
      <c r="E107" s="92"/>
      <c r="F107" s="93">
        <f t="shared" si="4"/>
        <v>0</v>
      </c>
      <c r="G107" s="94"/>
    </row>
    <row r="108" spans="1:7" ht="12" customHeight="1" x14ac:dyDescent="0.2">
      <c r="A108" s="202">
        <v>0</v>
      </c>
      <c r="B108" s="8">
        <v>0</v>
      </c>
      <c r="C108" s="79" t="s">
        <v>60</v>
      </c>
      <c r="D108" s="61">
        <f>B108/4</f>
        <v>0</v>
      </c>
      <c r="E108" s="92"/>
      <c r="F108" s="93">
        <f t="shared" si="4"/>
        <v>0</v>
      </c>
      <c r="G108" s="94"/>
    </row>
    <row r="109" spans="1:7" ht="12" customHeight="1" x14ac:dyDescent="0.2">
      <c r="A109" s="193">
        <v>0</v>
      </c>
      <c r="B109" s="139"/>
      <c r="C109" s="71" t="s">
        <v>61</v>
      </c>
      <c r="D109" s="45">
        <v>2</v>
      </c>
      <c r="E109" s="92"/>
      <c r="F109" s="363">
        <f>A109*D109+A110*D110+A111*D111+A112*D112</f>
        <v>0</v>
      </c>
      <c r="G109" s="147"/>
    </row>
    <row r="110" spans="1:7" ht="12" customHeight="1" x14ac:dyDescent="0.2">
      <c r="A110" s="193">
        <v>0</v>
      </c>
      <c r="B110" s="139"/>
      <c r="C110" s="71" t="s">
        <v>62</v>
      </c>
      <c r="D110" s="45">
        <v>4</v>
      </c>
      <c r="E110" s="92"/>
      <c r="F110" s="365"/>
      <c r="G110" s="94"/>
    </row>
    <row r="111" spans="1:7" ht="12" customHeight="1" x14ac:dyDescent="0.2">
      <c r="A111" s="193">
        <v>0</v>
      </c>
      <c r="B111" s="139"/>
      <c r="C111" s="71" t="s">
        <v>63</v>
      </c>
      <c r="D111" s="45">
        <v>6</v>
      </c>
      <c r="E111" s="92"/>
      <c r="F111" s="365"/>
      <c r="G111" s="94"/>
    </row>
    <row r="112" spans="1:7" ht="12" customHeight="1" x14ac:dyDescent="0.2">
      <c r="A112" s="193">
        <v>0</v>
      </c>
      <c r="B112" s="139"/>
      <c r="C112" s="70" t="s">
        <v>64</v>
      </c>
      <c r="D112" s="61">
        <v>8</v>
      </c>
      <c r="E112" s="92"/>
      <c r="F112" s="366"/>
      <c r="G112" s="100"/>
    </row>
    <row r="113" spans="1:7" ht="12" customHeight="1" x14ac:dyDescent="0.2">
      <c r="A113" s="201">
        <v>0</v>
      </c>
      <c r="B113" s="142"/>
      <c r="C113" s="95" t="s">
        <v>65</v>
      </c>
      <c r="D113" s="45">
        <v>2</v>
      </c>
      <c r="E113" s="92"/>
      <c r="F113" s="363">
        <f>A113*D113+A114*D114+A115*D115+A116*D116</f>
        <v>0</v>
      </c>
      <c r="G113" s="147"/>
    </row>
    <row r="114" spans="1:7" ht="12" customHeight="1" x14ac:dyDescent="0.2">
      <c r="A114" s="193">
        <v>0</v>
      </c>
      <c r="B114" s="139"/>
      <c r="C114" s="71" t="s">
        <v>66</v>
      </c>
      <c r="D114" s="45">
        <v>4</v>
      </c>
      <c r="E114" s="92"/>
      <c r="F114" s="365"/>
      <c r="G114" s="94"/>
    </row>
    <row r="115" spans="1:7" ht="12" customHeight="1" x14ac:dyDescent="0.2">
      <c r="A115" s="193">
        <v>0</v>
      </c>
      <c r="B115" s="139"/>
      <c r="C115" s="71" t="s">
        <v>67</v>
      </c>
      <c r="D115" s="45">
        <v>6</v>
      </c>
      <c r="E115" s="92"/>
      <c r="F115" s="365"/>
      <c r="G115" s="94"/>
    </row>
    <row r="116" spans="1:7" ht="12" customHeight="1" x14ac:dyDescent="0.2">
      <c r="A116" s="202">
        <v>0</v>
      </c>
      <c r="B116" s="141"/>
      <c r="C116" s="97" t="s">
        <v>68</v>
      </c>
      <c r="D116" s="45">
        <v>8</v>
      </c>
      <c r="E116" s="92"/>
      <c r="F116" s="366"/>
      <c r="G116" s="100"/>
    </row>
    <row r="117" spans="1:7" ht="12" customHeight="1" x14ac:dyDescent="0.2">
      <c r="A117" s="202">
        <v>0</v>
      </c>
      <c r="B117" s="139"/>
      <c r="C117" s="79" t="s">
        <v>225</v>
      </c>
      <c r="D117" s="61">
        <f>D7*1.5</f>
        <v>0</v>
      </c>
      <c r="E117" s="92"/>
      <c r="F117" s="218">
        <f>A117*D117</f>
        <v>0</v>
      </c>
      <c r="G117" s="219"/>
    </row>
    <row r="118" spans="1:7" s="212" customFormat="1" ht="12" customHeight="1" x14ac:dyDescent="0.2">
      <c r="A118" s="211">
        <v>0</v>
      </c>
      <c r="B118" s="140"/>
      <c r="C118" s="223" t="s">
        <v>70</v>
      </c>
      <c r="D118" s="170">
        <f>D8/1.5</f>
        <v>0</v>
      </c>
      <c r="E118" s="104"/>
      <c r="F118" s="160">
        <f>A118*D118</f>
        <v>0</v>
      </c>
      <c r="G118" s="63"/>
    </row>
    <row r="119" spans="1:7" s="212" customFormat="1" ht="12" customHeight="1" x14ac:dyDescent="0.2">
      <c r="A119" s="102">
        <v>0</v>
      </c>
      <c r="B119" s="134">
        <v>0</v>
      </c>
      <c r="C119" s="103" t="s">
        <v>137</v>
      </c>
      <c r="D119" s="170">
        <f>B119</f>
        <v>0</v>
      </c>
      <c r="E119" s="104"/>
      <c r="F119" s="153">
        <f>A119*D119/2</f>
        <v>0</v>
      </c>
      <c r="G119" s="154"/>
    </row>
    <row r="120" spans="1:7" ht="12" customHeight="1" x14ac:dyDescent="0.2">
      <c r="A120" s="237">
        <v>0</v>
      </c>
      <c r="B120" s="8">
        <v>0</v>
      </c>
      <c r="C120" s="224" t="s">
        <v>73</v>
      </c>
      <c r="D120" s="45">
        <f>B120/2</f>
        <v>0</v>
      </c>
      <c r="E120" s="92"/>
      <c r="F120" s="203">
        <f>A120*D120</f>
        <v>0</v>
      </c>
      <c r="G120" s="53"/>
    </row>
    <row r="121" spans="1:7" ht="12" customHeight="1" x14ac:dyDescent="0.2">
      <c r="A121" s="237">
        <v>0</v>
      </c>
      <c r="B121" s="139"/>
      <c r="C121" s="224" t="s">
        <v>131</v>
      </c>
      <c r="D121" s="46">
        <v>-0.2</v>
      </c>
      <c r="E121" s="92"/>
      <c r="F121" s="159" t="s">
        <v>146</v>
      </c>
      <c r="G121" s="60">
        <f>-20*A121</f>
        <v>0</v>
      </c>
    </row>
    <row r="122" spans="1:7" ht="12" customHeight="1" x14ac:dyDescent="0.2">
      <c r="A122" s="237">
        <v>0</v>
      </c>
      <c r="B122" s="8">
        <v>0</v>
      </c>
      <c r="C122" s="224" t="s">
        <v>74</v>
      </c>
      <c r="D122" s="45">
        <f>7-B122</f>
        <v>7</v>
      </c>
      <c r="E122" s="92"/>
      <c r="F122" s="203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75</v>
      </c>
      <c r="D123" s="45">
        <f>ABS(D4-D6)/2</f>
        <v>0</v>
      </c>
      <c r="E123" s="92"/>
      <c r="F123" s="203">
        <f>A123*D123</f>
        <v>0</v>
      </c>
      <c r="G123" s="53"/>
    </row>
    <row r="124" spans="1:7" ht="12" customHeight="1" x14ac:dyDescent="0.2">
      <c r="A124" s="237">
        <v>0</v>
      </c>
      <c r="B124" s="139"/>
      <c r="C124" s="224" t="s">
        <v>76</v>
      </c>
      <c r="D124" s="45">
        <f>D7/3+D8/1.5</f>
        <v>0</v>
      </c>
      <c r="E124" s="92"/>
      <c r="F124" s="203">
        <f>A124*D124</f>
        <v>0</v>
      </c>
      <c r="G124" s="53"/>
    </row>
    <row r="125" spans="1:7" s="77" customFormat="1" ht="12" customHeight="1" x14ac:dyDescent="0.2">
      <c r="A125" s="237">
        <v>0</v>
      </c>
      <c r="B125" s="8">
        <v>0</v>
      </c>
      <c r="C125" s="225" t="s">
        <v>231</v>
      </c>
      <c r="D125" s="195">
        <f>B125/2.5</f>
        <v>0</v>
      </c>
      <c r="E125" s="92"/>
      <c r="F125" s="203">
        <f t="shared" ref="F125" si="5">A125*D125</f>
        <v>0</v>
      </c>
      <c r="G125" s="53"/>
    </row>
    <row r="126" spans="1:7" ht="12" customHeight="1" x14ac:dyDescent="0.2">
      <c r="A126" s="237">
        <v>0</v>
      </c>
      <c r="B126" s="8">
        <v>0</v>
      </c>
      <c r="C126" s="224" t="s">
        <v>77</v>
      </c>
      <c r="D126" s="45">
        <f>4+B126</f>
        <v>4</v>
      </c>
      <c r="E126" s="92"/>
      <c r="F126" s="203">
        <f>A126*D126</f>
        <v>0</v>
      </c>
      <c r="G126" s="53"/>
    </row>
    <row r="127" spans="1:7" s="76" customFormat="1" ht="12" customHeight="1" x14ac:dyDescent="0.2">
      <c r="A127" s="201">
        <v>0</v>
      </c>
      <c r="B127" s="142"/>
      <c r="C127" s="95" t="s">
        <v>78</v>
      </c>
      <c r="D127" s="49">
        <f>D6/2</f>
        <v>0</v>
      </c>
      <c r="E127" s="96"/>
      <c r="F127" s="198">
        <f t="shared" ref="F127:F134" si="6">A127*D127</f>
        <v>0</v>
      </c>
      <c r="G127" s="51"/>
    </row>
    <row r="128" spans="1:7" s="77" customFormat="1" ht="12" customHeight="1" x14ac:dyDescent="0.2">
      <c r="A128" s="193">
        <v>0</v>
      </c>
      <c r="B128" s="139"/>
      <c r="C128" s="71" t="s">
        <v>79</v>
      </c>
      <c r="D128" s="45">
        <v>-1</v>
      </c>
      <c r="E128" s="92"/>
      <c r="F128" s="159">
        <f t="shared" si="6"/>
        <v>0</v>
      </c>
      <c r="G128" s="60"/>
    </row>
    <row r="129" spans="1:7" s="77" customFormat="1" ht="12" customHeight="1" x14ac:dyDescent="0.2">
      <c r="A129" s="193">
        <v>0</v>
      </c>
      <c r="B129" s="134">
        <v>0</v>
      </c>
      <c r="C129" s="206" t="s">
        <v>257</v>
      </c>
      <c r="D129" s="264">
        <f>(4-B129)/2</f>
        <v>2</v>
      </c>
      <c r="E129" s="92"/>
      <c r="F129" s="203">
        <f t="shared" si="6"/>
        <v>0</v>
      </c>
      <c r="G129" s="53"/>
    </row>
    <row r="130" spans="1:7" s="77" customFormat="1" ht="12" customHeight="1" x14ac:dyDescent="0.2">
      <c r="A130" s="193">
        <v>0</v>
      </c>
      <c r="B130" s="139"/>
      <c r="C130" s="71" t="s">
        <v>81</v>
      </c>
      <c r="D130" s="45">
        <v>2</v>
      </c>
      <c r="E130" s="92"/>
      <c r="F130" s="203">
        <f t="shared" si="6"/>
        <v>0</v>
      </c>
      <c r="G130" s="53"/>
    </row>
    <row r="131" spans="1:7" s="77" customFormat="1" ht="12" customHeight="1" x14ac:dyDescent="0.2">
      <c r="A131" s="316">
        <v>0</v>
      </c>
      <c r="B131" s="139"/>
      <c r="C131" s="71" t="s">
        <v>83</v>
      </c>
      <c r="D131" s="45">
        <v>-2</v>
      </c>
      <c r="E131" s="92"/>
      <c r="F131" s="159">
        <f t="shared" si="6"/>
        <v>0</v>
      </c>
      <c r="G131" s="60"/>
    </row>
    <row r="132" spans="1:7" s="80" customFormat="1" ht="12" customHeight="1" x14ac:dyDescent="0.2">
      <c r="A132" s="317">
        <v>0</v>
      </c>
      <c r="B132" s="141"/>
      <c r="C132" s="319" t="s">
        <v>260</v>
      </c>
      <c r="D132" s="54">
        <f>D2/5+B104</f>
        <v>0</v>
      </c>
      <c r="E132" s="98"/>
      <c r="F132" s="322">
        <f t="shared" si="6"/>
        <v>0</v>
      </c>
      <c r="G132" s="323"/>
    </row>
    <row r="133" spans="1:7" s="76" customFormat="1" ht="12" customHeight="1" x14ac:dyDescent="0.2">
      <c r="A133" s="238">
        <v>0</v>
      </c>
      <c r="B133" s="142"/>
      <c r="C133" s="226" t="s">
        <v>84</v>
      </c>
      <c r="D133" s="49">
        <f>D2/2</f>
        <v>0</v>
      </c>
      <c r="E133" s="96"/>
      <c r="F133" s="260">
        <f t="shared" si="6"/>
        <v>0</v>
      </c>
      <c r="G133" s="220"/>
    </row>
    <row r="134" spans="1:7" s="80" customFormat="1" ht="12" customHeight="1" x14ac:dyDescent="0.2">
      <c r="A134" s="239">
        <v>0</v>
      </c>
      <c r="B134" s="141"/>
      <c r="C134" s="227" t="s">
        <v>86</v>
      </c>
      <c r="D134" s="54">
        <f>D3/2</f>
        <v>0</v>
      </c>
      <c r="E134" s="98"/>
      <c r="F134" s="261">
        <f t="shared" si="6"/>
        <v>0</v>
      </c>
      <c r="G134" s="222"/>
    </row>
    <row r="135" spans="1:7" ht="12" customHeight="1" x14ac:dyDescent="0.2">
      <c r="A135" s="237">
        <v>0</v>
      </c>
      <c r="B135" s="139"/>
      <c r="C135" s="225" t="s">
        <v>244</v>
      </c>
      <c r="D135" s="118">
        <f>D7/3</f>
        <v>0</v>
      </c>
      <c r="E135" s="92"/>
      <c r="F135" s="367">
        <f>A135*D135+A136*D136+A1333*D137+A138*D138</f>
        <v>0</v>
      </c>
      <c r="G135" s="221"/>
    </row>
    <row r="136" spans="1:7" s="77" customFormat="1" ht="12" customHeight="1" x14ac:dyDescent="0.2">
      <c r="A136" s="237">
        <v>0</v>
      </c>
      <c r="B136" s="139"/>
      <c r="C136" s="225" t="s">
        <v>245</v>
      </c>
      <c r="D136" s="118">
        <f>D7/2</f>
        <v>0</v>
      </c>
      <c r="E136" s="92"/>
      <c r="F136" s="368"/>
      <c r="G136" s="221"/>
    </row>
    <row r="137" spans="1:7" s="77" customFormat="1" ht="12" customHeight="1" x14ac:dyDescent="0.2">
      <c r="A137" s="237">
        <v>0</v>
      </c>
      <c r="B137" s="139"/>
      <c r="C137" s="225" t="s">
        <v>246</v>
      </c>
      <c r="D137" s="118">
        <f>D7</f>
        <v>0</v>
      </c>
      <c r="E137" s="92"/>
      <c r="F137" s="368"/>
      <c r="G137" s="221"/>
    </row>
    <row r="138" spans="1:7" ht="12" customHeight="1" x14ac:dyDescent="0.2">
      <c r="A138" s="239">
        <v>0</v>
      </c>
      <c r="B138" s="139"/>
      <c r="C138" s="241" t="s">
        <v>247</v>
      </c>
      <c r="D138" s="61">
        <f>D7*1.5</f>
        <v>0</v>
      </c>
      <c r="E138" s="92"/>
      <c r="F138" s="369"/>
      <c r="G138" s="222"/>
    </row>
    <row r="139" spans="1:7" ht="12" customHeight="1" x14ac:dyDescent="0.2">
      <c r="A139" s="124">
        <v>0</v>
      </c>
      <c r="B139" s="168">
        <v>0</v>
      </c>
      <c r="C139" s="99" t="s">
        <v>221</v>
      </c>
      <c r="D139" s="45">
        <f>B139/2</f>
        <v>0</v>
      </c>
      <c r="E139" s="92"/>
      <c r="F139" s="218">
        <f>A139*D139</f>
        <v>0</v>
      </c>
      <c r="G139" s="219"/>
    </row>
    <row r="140" spans="1:7" ht="12" customHeight="1" x14ac:dyDescent="0.2">
      <c r="A140" s="237">
        <v>0</v>
      </c>
      <c r="B140" s="139"/>
      <c r="C140" s="224" t="s">
        <v>89</v>
      </c>
      <c r="D140" s="45">
        <v>2</v>
      </c>
      <c r="E140" s="92"/>
      <c r="F140" s="235">
        <f t="shared" ref="F140:F145" si="7">A140*D140</f>
        <v>0</v>
      </c>
      <c r="G140" s="221"/>
    </row>
    <row r="141" spans="1:7" ht="12" customHeight="1" x14ac:dyDescent="0.2">
      <c r="A141" s="237">
        <v>0</v>
      </c>
      <c r="B141" s="139"/>
      <c r="C141" s="224" t="s">
        <v>90</v>
      </c>
      <c r="D141" s="45">
        <v>2</v>
      </c>
      <c r="E141" s="92"/>
      <c r="F141" s="235">
        <f t="shared" si="7"/>
        <v>0</v>
      </c>
      <c r="G141" s="221"/>
    </row>
    <row r="142" spans="1:7" ht="12" customHeight="1" x14ac:dyDescent="0.2">
      <c r="A142" s="237">
        <v>0</v>
      </c>
      <c r="B142" s="8">
        <v>0</v>
      </c>
      <c r="C142" s="224" t="s">
        <v>91</v>
      </c>
      <c r="D142" s="45">
        <f>2*B142</f>
        <v>0</v>
      </c>
      <c r="E142" s="92"/>
      <c r="F142" s="235">
        <f t="shared" si="7"/>
        <v>0</v>
      </c>
      <c r="G142" s="221"/>
    </row>
    <row r="143" spans="1:7" ht="12" customHeight="1" x14ac:dyDescent="0.2">
      <c r="A143" s="237">
        <v>0</v>
      </c>
      <c r="B143" s="139"/>
      <c r="C143" s="224" t="s">
        <v>92</v>
      </c>
      <c r="D143" s="45">
        <f>D9/2</f>
        <v>0</v>
      </c>
      <c r="E143" s="92"/>
      <c r="F143" s="235">
        <f t="shared" si="7"/>
        <v>0</v>
      </c>
      <c r="G143" s="221"/>
    </row>
    <row r="144" spans="1:7" s="76" customFormat="1" ht="12" customHeight="1" x14ac:dyDescent="0.2">
      <c r="A144" s="201">
        <v>0</v>
      </c>
      <c r="B144" s="9">
        <v>0</v>
      </c>
      <c r="C144" s="95" t="s">
        <v>93</v>
      </c>
      <c r="D144" s="49">
        <f>B144</f>
        <v>0</v>
      </c>
      <c r="E144" s="96"/>
      <c r="F144" s="198">
        <f t="shared" si="7"/>
        <v>0</v>
      </c>
      <c r="G144" s="51"/>
    </row>
    <row r="145" spans="1:7" s="80" customFormat="1" ht="12" customHeight="1" x14ac:dyDescent="0.2">
      <c r="A145" s="202">
        <v>0</v>
      </c>
      <c r="B145" s="141"/>
      <c r="C145" s="97" t="s">
        <v>94</v>
      </c>
      <c r="D145" s="54">
        <v>4</v>
      </c>
      <c r="E145" s="98"/>
      <c r="F145" s="204">
        <f t="shared" si="7"/>
        <v>0</v>
      </c>
      <c r="G145" s="56"/>
    </row>
    <row r="146" spans="1:7" ht="12" customHeight="1" x14ac:dyDescent="0.2">
      <c r="A146" s="193">
        <v>0</v>
      </c>
      <c r="B146" s="139"/>
      <c r="C146" s="71" t="s">
        <v>95</v>
      </c>
      <c r="D146" s="118">
        <v>2</v>
      </c>
      <c r="E146" s="92"/>
      <c r="F146" s="370">
        <f>A146*D146+A147*D147+A148*D148+A149*D149</f>
        <v>0</v>
      </c>
      <c r="G146" s="53"/>
    </row>
    <row r="147" spans="1:7" ht="12" customHeight="1" x14ac:dyDescent="0.2">
      <c r="A147" s="193">
        <v>0</v>
      </c>
      <c r="B147" s="139"/>
      <c r="C147" s="71" t="s">
        <v>96</v>
      </c>
      <c r="D147" s="118">
        <v>4</v>
      </c>
      <c r="E147" s="92"/>
      <c r="F147" s="371"/>
      <c r="G147" s="53"/>
    </row>
    <row r="148" spans="1:7" ht="12" customHeight="1" x14ac:dyDescent="0.2">
      <c r="A148" s="193">
        <v>0</v>
      </c>
      <c r="B148" s="139"/>
      <c r="C148" s="71" t="s">
        <v>97</v>
      </c>
      <c r="D148" s="118">
        <v>6</v>
      </c>
      <c r="E148" s="92"/>
      <c r="F148" s="371"/>
      <c r="G148" s="53"/>
    </row>
    <row r="149" spans="1:7" ht="12" customHeight="1" x14ac:dyDescent="0.2">
      <c r="A149" s="193">
        <v>0</v>
      </c>
      <c r="B149" s="139"/>
      <c r="C149" s="71" t="s">
        <v>98</v>
      </c>
      <c r="D149" s="118">
        <v>8</v>
      </c>
      <c r="E149" s="92"/>
      <c r="F149" s="372"/>
      <c r="G149" s="53"/>
    </row>
    <row r="150" spans="1:7" s="76" customFormat="1" ht="12" customHeight="1" x14ac:dyDescent="0.2">
      <c r="A150" s="201">
        <v>0</v>
      </c>
      <c r="B150" s="134">
        <v>0</v>
      </c>
      <c r="C150" s="208" t="s">
        <v>258</v>
      </c>
      <c r="D150" s="49">
        <f>(B150-4)*D7/3</f>
        <v>0</v>
      </c>
      <c r="E150" s="96"/>
      <c r="F150" s="198">
        <f t="shared" ref="F150:F158" si="8">A150*D150</f>
        <v>0</v>
      </c>
      <c r="G150" s="51"/>
    </row>
    <row r="151" spans="1:7" s="80" customFormat="1" ht="12" customHeight="1" x14ac:dyDescent="0.2">
      <c r="A151" s="202">
        <v>0</v>
      </c>
      <c r="B151" s="141"/>
      <c r="C151" s="97" t="s">
        <v>99</v>
      </c>
      <c r="D151" s="54">
        <f>D9/2</f>
        <v>0</v>
      </c>
      <c r="E151" s="98"/>
      <c r="F151" s="204">
        <f t="shared" si="8"/>
        <v>0</v>
      </c>
      <c r="G151" s="56"/>
    </row>
    <row r="152" spans="1:7" ht="12" customHeight="1" x14ac:dyDescent="0.2">
      <c r="A152" s="237">
        <v>0</v>
      </c>
      <c r="B152" s="8">
        <v>0</v>
      </c>
      <c r="C152" s="224" t="s">
        <v>103</v>
      </c>
      <c r="D152" s="45">
        <f>B152+D5/2+B166/3</f>
        <v>0</v>
      </c>
      <c r="E152" s="92"/>
      <c r="F152" s="235">
        <f t="shared" si="8"/>
        <v>0</v>
      </c>
      <c r="G152" s="221"/>
    </row>
    <row r="153" spans="1:7" ht="12" customHeight="1" x14ac:dyDescent="0.2">
      <c r="A153" s="124">
        <v>0</v>
      </c>
      <c r="B153" s="8">
        <v>0</v>
      </c>
      <c r="C153" s="99" t="s">
        <v>226</v>
      </c>
      <c r="D153" s="45">
        <f>B153</f>
        <v>0</v>
      </c>
      <c r="E153" s="92"/>
      <c r="F153" s="218">
        <f>A153*D153</f>
        <v>0</v>
      </c>
      <c r="G153" s="219"/>
    </row>
    <row r="154" spans="1:7" ht="12" customHeight="1" x14ac:dyDescent="0.2">
      <c r="A154" s="239">
        <v>0</v>
      </c>
      <c r="B154" s="139"/>
      <c r="C154" s="227" t="s">
        <v>104</v>
      </c>
      <c r="D154" s="54">
        <f>1.5*(D4+D6)</f>
        <v>0</v>
      </c>
      <c r="E154" s="98"/>
      <c r="F154" s="261">
        <f t="shared" si="8"/>
        <v>0</v>
      </c>
      <c r="G154" s="222"/>
    </row>
    <row r="155" spans="1:7" ht="12" customHeight="1" x14ac:dyDescent="0.2">
      <c r="A155" s="193">
        <v>0</v>
      </c>
      <c r="B155" s="139"/>
      <c r="C155" s="71" t="s">
        <v>105</v>
      </c>
      <c r="D155" s="45">
        <f>D3/2</f>
        <v>0</v>
      </c>
      <c r="E155" s="92"/>
      <c r="F155" s="203">
        <f t="shared" si="8"/>
        <v>0</v>
      </c>
      <c r="G155" s="53"/>
    </row>
    <row r="156" spans="1:7" ht="12" customHeight="1" x14ac:dyDescent="0.2">
      <c r="A156" s="193">
        <v>0</v>
      </c>
      <c r="B156" s="8">
        <v>0</v>
      </c>
      <c r="C156" s="71" t="s">
        <v>107</v>
      </c>
      <c r="D156" s="45">
        <f>(B156+D2-10)/3</f>
        <v>-3.3333333333333335</v>
      </c>
      <c r="E156" s="92"/>
      <c r="F156" s="203">
        <f t="shared" si="8"/>
        <v>0</v>
      </c>
      <c r="G156" s="53"/>
    </row>
    <row r="157" spans="1:7" ht="12" customHeight="1" x14ac:dyDescent="0.2">
      <c r="A157" s="330">
        <v>0</v>
      </c>
      <c r="B157" s="8">
        <v>0</v>
      </c>
      <c r="C157" s="71" t="s">
        <v>264</v>
      </c>
      <c r="D157" s="58">
        <f>-3+((D5-B157)/2+D4/2+D3/4)*D7/10</f>
        <v>-3</v>
      </c>
      <c r="E157" s="92"/>
      <c r="F157" s="328">
        <f t="shared" ref="F157" si="9">A157*D157</f>
        <v>0</v>
      </c>
      <c r="G157" s="53"/>
    </row>
    <row r="158" spans="1:7" ht="12" customHeight="1" thickBot="1" x14ac:dyDescent="0.25">
      <c r="A158" s="2">
        <v>0</v>
      </c>
      <c r="B158" s="139"/>
      <c r="C158" s="84" t="s">
        <v>106</v>
      </c>
      <c r="D158" s="66">
        <f>-D7</f>
        <v>0</v>
      </c>
      <c r="E158" s="106"/>
      <c r="F158" s="161">
        <f t="shared" si="8"/>
        <v>0</v>
      </c>
      <c r="G158" s="68"/>
    </row>
    <row r="159" spans="1:7" ht="12" customHeight="1" thickBot="1" x14ac:dyDescent="0.25">
      <c r="A159" s="87"/>
      <c r="B159" s="139"/>
      <c r="C159" s="44"/>
      <c r="D159" s="69"/>
    </row>
    <row r="160" spans="1:7" ht="26.25" customHeight="1" x14ac:dyDescent="0.2">
      <c r="A160" s="102">
        <v>0</v>
      </c>
      <c r="B160" s="139"/>
      <c r="C160" s="82" t="s">
        <v>108</v>
      </c>
      <c r="D160" s="229">
        <v>1</v>
      </c>
      <c r="E160" s="373" t="s">
        <v>174</v>
      </c>
      <c r="F160" s="73">
        <f t="shared" ref="F160:F161" si="10">A160*D160</f>
        <v>0</v>
      </c>
    </row>
    <row r="161" spans="1:7" ht="12" customHeight="1" thickBot="1" x14ac:dyDescent="0.25">
      <c r="A161" s="193">
        <v>0</v>
      </c>
      <c r="B161" s="8">
        <v>0</v>
      </c>
      <c r="C161" s="236" t="s">
        <v>254</v>
      </c>
      <c r="D161" s="66">
        <f>3+B161</f>
        <v>3</v>
      </c>
      <c r="E161" s="374"/>
      <c r="F161" s="75">
        <f t="shared" si="10"/>
        <v>0</v>
      </c>
    </row>
    <row r="162" spans="1:7" ht="12" customHeight="1" thickBot="1" x14ac:dyDescent="0.25">
      <c r="A162" s="87"/>
      <c r="B162" s="139"/>
      <c r="C162" s="44"/>
      <c r="D162" s="69"/>
    </row>
    <row r="163" spans="1:7" ht="26.25" customHeight="1" x14ac:dyDescent="0.2">
      <c r="A163" s="240">
        <v>0</v>
      </c>
      <c r="B163" s="139"/>
      <c r="C163" s="243" t="s">
        <v>108</v>
      </c>
      <c r="D163" s="229">
        <v>2</v>
      </c>
      <c r="E163" s="375" t="s">
        <v>253</v>
      </c>
      <c r="F163" s="73">
        <f t="shared" ref="F163:F164" si="11">A163*D163</f>
        <v>0</v>
      </c>
    </row>
    <row r="164" spans="1:7" ht="12" customHeight="1" thickBot="1" x14ac:dyDescent="0.25">
      <c r="A164" s="237">
        <v>0</v>
      </c>
      <c r="B164" s="8">
        <v>0</v>
      </c>
      <c r="C164" s="244" t="s">
        <v>254</v>
      </c>
      <c r="D164" s="66">
        <f>3+3*B164</f>
        <v>3</v>
      </c>
      <c r="E164" s="376"/>
      <c r="F164" s="75">
        <f t="shared" si="11"/>
        <v>0</v>
      </c>
    </row>
    <row r="165" spans="1:7" ht="12" customHeight="1" x14ac:dyDescent="0.2">
      <c r="A165" s="87"/>
      <c r="B165" s="139"/>
      <c r="C165" s="44"/>
      <c r="D165" s="69"/>
    </row>
    <row r="166" spans="1:7" ht="12" customHeight="1" x14ac:dyDescent="0.2">
      <c r="A166" s="87"/>
      <c r="B166" s="9">
        <v>0</v>
      </c>
      <c r="C166" s="107" t="s">
        <v>171</v>
      </c>
      <c r="D166" s="114"/>
      <c r="E166" s="76"/>
    </row>
    <row r="167" spans="1:7" ht="12" customHeight="1" x14ac:dyDescent="0.2">
      <c r="A167" s="87"/>
      <c r="B167" s="139"/>
      <c r="C167" s="79" t="s">
        <v>168</v>
      </c>
      <c r="D167" s="54">
        <f>B166*D11</f>
        <v>0</v>
      </c>
      <c r="E167" s="77"/>
    </row>
    <row r="168" spans="1:7" ht="12" customHeight="1" x14ac:dyDescent="0.2">
      <c r="A168" s="193">
        <v>0</v>
      </c>
      <c r="B168" s="139"/>
      <c r="C168" s="71" t="s">
        <v>162</v>
      </c>
      <c r="D168" s="45">
        <f>D167/5</f>
        <v>0</v>
      </c>
      <c r="E168" s="77"/>
      <c r="F168" s="74">
        <f t="shared" ref="F168:F174" si="12">A168*D168</f>
        <v>0</v>
      </c>
    </row>
    <row r="169" spans="1:7" ht="12" customHeight="1" x14ac:dyDescent="0.2">
      <c r="A169" s="193">
        <v>0</v>
      </c>
      <c r="B169" s="139"/>
      <c r="C169" s="71" t="s">
        <v>163</v>
      </c>
      <c r="D169" s="78">
        <f>D167/4</f>
        <v>0</v>
      </c>
      <c r="E169" s="76"/>
      <c r="F169" s="74">
        <f t="shared" si="12"/>
        <v>0</v>
      </c>
    </row>
    <row r="170" spans="1:7" ht="12" customHeight="1" x14ac:dyDescent="0.2">
      <c r="A170" s="193">
        <v>0</v>
      </c>
      <c r="B170" s="139"/>
      <c r="C170" s="71" t="s">
        <v>164</v>
      </c>
      <c r="D170" s="45">
        <f>D167/3</f>
        <v>0</v>
      </c>
      <c r="E170" s="77"/>
      <c r="F170" s="74">
        <f t="shared" si="12"/>
        <v>0</v>
      </c>
    </row>
    <row r="171" spans="1:7" ht="12" customHeight="1" x14ac:dyDescent="0.2">
      <c r="A171" s="193">
        <v>0</v>
      </c>
      <c r="B171" s="139"/>
      <c r="C171" s="71" t="s">
        <v>165</v>
      </c>
      <c r="D171" s="45">
        <f>D167/2</f>
        <v>0</v>
      </c>
      <c r="E171" s="77"/>
      <c r="F171" s="74">
        <f t="shared" si="12"/>
        <v>0</v>
      </c>
    </row>
    <row r="172" spans="1:7" ht="12" customHeight="1" x14ac:dyDescent="0.2">
      <c r="A172" s="202">
        <v>0</v>
      </c>
      <c r="B172" s="139"/>
      <c r="C172" s="79" t="s">
        <v>166</v>
      </c>
      <c r="D172" s="54">
        <f>D167/1.5</f>
        <v>0</v>
      </c>
      <c r="E172" s="80"/>
      <c r="F172" s="81">
        <f t="shared" si="12"/>
        <v>0</v>
      </c>
    </row>
    <row r="173" spans="1:7" ht="12" customHeight="1" x14ac:dyDescent="0.2">
      <c r="A173" s="201">
        <v>0</v>
      </c>
      <c r="B173" s="139"/>
      <c r="C173" s="70" t="s">
        <v>172</v>
      </c>
      <c r="D173" s="45">
        <f>0.4*SUM(F168:F172)</f>
        <v>0</v>
      </c>
      <c r="E173" s="77"/>
      <c r="F173" s="112">
        <f t="shared" si="12"/>
        <v>0</v>
      </c>
    </row>
    <row r="174" spans="1:7" ht="12" customHeight="1" x14ac:dyDescent="0.2">
      <c r="A174" s="202">
        <v>0</v>
      </c>
      <c r="B174" s="139"/>
      <c r="C174" s="70" t="s">
        <v>173</v>
      </c>
      <c r="D174" s="45">
        <f>0.6*SUM(F168:F172)</f>
        <v>0</v>
      </c>
      <c r="E174" s="77"/>
      <c r="F174" s="81">
        <f t="shared" si="12"/>
        <v>0</v>
      </c>
    </row>
    <row r="175" spans="1:7" ht="12" customHeight="1" x14ac:dyDescent="0.2">
      <c r="A175" s="87"/>
      <c r="B175" s="139"/>
      <c r="C175" s="44"/>
      <c r="D175" s="69"/>
    </row>
    <row r="176" spans="1:7" ht="12" customHeight="1" x14ac:dyDescent="0.2">
      <c r="A176" s="238">
        <v>0</v>
      </c>
      <c r="B176" s="139"/>
      <c r="C176" s="131" t="s">
        <v>51</v>
      </c>
      <c r="D176" s="49">
        <f>D2/2.5</f>
        <v>0</v>
      </c>
      <c r="E176" s="96"/>
      <c r="F176" s="233">
        <f t="shared" ref="F176" si="13">A176*D176</f>
        <v>0</v>
      </c>
      <c r="G176" s="234"/>
    </row>
    <row r="177" spans="1:7" ht="12" customHeight="1" x14ac:dyDescent="0.2">
      <c r="A177" s="237">
        <v>0</v>
      </c>
      <c r="B177" s="139"/>
      <c r="C177" s="224" t="s">
        <v>82</v>
      </c>
      <c r="D177" s="45">
        <f>D11/2</f>
        <v>0</v>
      </c>
      <c r="E177" s="92"/>
      <c r="F177" s="235">
        <f t="shared" ref="F177:F183" si="14">A177*D177</f>
        <v>0</v>
      </c>
      <c r="G177" s="219"/>
    </row>
    <row r="178" spans="1:7" s="77" customFormat="1" ht="12" customHeight="1" x14ac:dyDescent="0.2">
      <c r="A178" s="246">
        <v>0</v>
      </c>
      <c r="B178" s="8">
        <v>0</v>
      </c>
      <c r="C178" s="228" t="s">
        <v>243</v>
      </c>
      <c r="D178" s="45">
        <f>B178*D11/1.5</f>
        <v>0</v>
      </c>
      <c r="E178" s="92"/>
      <c r="F178" s="235">
        <f t="shared" si="14"/>
        <v>0</v>
      </c>
      <c r="G178" s="219"/>
    </row>
    <row r="179" spans="1:7" ht="12" customHeight="1" x14ac:dyDescent="0.2">
      <c r="A179" s="237">
        <v>0</v>
      </c>
      <c r="B179" s="139"/>
      <c r="C179" s="224" t="s">
        <v>101</v>
      </c>
      <c r="D179" s="45">
        <f>D11</f>
        <v>0</v>
      </c>
      <c r="E179" s="92"/>
      <c r="F179" s="235">
        <f t="shared" si="14"/>
        <v>0</v>
      </c>
      <c r="G179" s="219"/>
    </row>
    <row r="180" spans="1:7" ht="12" customHeight="1" x14ac:dyDescent="0.2">
      <c r="A180" s="246">
        <v>0</v>
      </c>
      <c r="B180" s="139"/>
      <c r="C180" s="228" t="s">
        <v>248</v>
      </c>
      <c r="D180" s="45">
        <f>B166/2</f>
        <v>0</v>
      </c>
      <c r="E180" s="92"/>
      <c r="F180" s="235">
        <f t="shared" si="14"/>
        <v>0</v>
      </c>
      <c r="G180" s="219"/>
    </row>
    <row r="181" spans="1:7" s="77" customFormat="1" ht="12" customHeight="1" x14ac:dyDescent="0.2">
      <c r="A181" s="237">
        <v>0</v>
      </c>
      <c r="B181" s="8">
        <v>0</v>
      </c>
      <c r="C181" s="228" t="s">
        <v>256</v>
      </c>
      <c r="D181" s="45">
        <f>0.5*B181*SUM(F168:F174)</f>
        <v>0</v>
      </c>
      <c r="E181" s="92"/>
      <c r="F181" s="235">
        <f t="shared" si="14"/>
        <v>0</v>
      </c>
      <c r="G181" s="219"/>
    </row>
    <row r="182" spans="1:7" ht="12" customHeight="1" x14ac:dyDescent="0.2">
      <c r="A182" s="237">
        <v>0</v>
      </c>
      <c r="B182" s="139"/>
      <c r="C182" s="224" t="s">
        <v>102</v>
      </c>
      <c r="D182" s="45">
        <f>D11/2</f>
        <v>0</v>
      </c>
      <c r="E182" s="92"/>
      <c r="F182" s="235">
        <f t="shared" si="14"/>
        <v>0</v>
      </c>
      <c r="G182" s="219"/>
    </row>
    <row r="183" spans="1:7" ht="12" customHeight="1" x14ac:dyDescent="0.2">
      <c r="A183" s="246">
        <v>0</v>
      </c>
      <c r="B183" s="139"/>
      <c r="C183" s="228" t="s">
        <v>249</v>
      </c>
      <c r="D183" s="45">
        <f>D11</f>
        <v>0</v>
      </c>
      <c r="E183" s="92"/>
      <c r="F183" s="293">
        <f t="shared" si="14"/>
        <v>0</v>
      </c>
      <c r="G183" s="219"/>
    </row>
    <row r="184" spans="1:7" ht="12" customHeight="1" x14ac:dyDescent="0.2">
      <c r="A184" s="87"/>
      <c r="B184" s="139"/>
      <c r="C184" s="44"/>
      <c r="D184" s="69"/>
    </row>
    <row r="185" spans="1:7" ht="12" customHeight="1" x14ac:dyDescent="0.2">
      <c r="A185" s="87"/>
      <c r="B185" s="8">
        <v>0</v>
      </c>
      <c r="C185" s="71" t="s">
        <v>112</v>
      </c>
      <c r="D185" s="69"/>
    </row>
    <row r="186" spans="1:7" ht="12" customHeight="1" x14ac:dyDescent="0.2">
      <c r="A186" s="87"/>
      <c r="B186" s="10">
        <v>0</v>
      </c>
      <c r="C186" s="71" t="s">
        <v>113</v>
      </c>
      <c r="D186" s="115"/>
      <c r="E186" s="80"/>
    </row>
    <row r="187" spans="1:7" ht="12" customHeight="1" x14ac:dyDescent="0.2">
      <c r="A187" s="87"/>
      <c r="B187" s="139"/>
      <c r="C187" s="79" t="s">
        <v>266</v>
      </c>
      <c r="D187" s="54">
        <f>B185+B186+D12</f>
        <v>0</v>
      </c>
      <c r="E187" s="77"/>
    </row>
    <row r="188" spans="1:7" ht="12" customHeight="1" x14ac:dyDescent="0.2">
      <c r="A188" s="193">
        <v>0</v>
      </c>
      <c r="B188" s="139"/>
      <c r="C188" s="71" t="s">
        <v>114</v>
      </c>
      <c r="D188" s="72">
        <f>D187</f>
        <v>0</v>
      </c>
      <c r="F188" s="108">
        <f>A188*D188</f>
        <v>0</v>
      </c>
    </row>
    <row r="189" spans="1:7" ht="12" customHeight="1" x14ac:dyDescent="0.2">
      <c r="A189" s="193">
        <v>0</v>
      </c>
      <c r="B189" s="139"/>
      <c r="C189" s="71" t="s">
        <v>115</v>
      </c>
      <c r="D189" s="72">
        <f>2*D187</f>
        <v>0</v>
      </c>
      <c r="F189" s="108">
        <f>A189*D189</f>
        <v>0</v>
      </c>
    </row>
    <row r="190" spans="1:7" ht="12" customHeight="1" x14ac:dyDescent="0.2">
      <c r="A190" s="193">
        <v>0</v>
      </c>
      <c r="B190" s="139"/>
      <c r="C190" s="71" t="s">
        <v>116</v>
      </c>
      <c r="D190" s="72">
        <f>3*D187</f>
        <v>0</v>
      </c>
      <c r="F190" s="108">
        <f>A190*D190</f>
        <v>0</v>
      </c>
    </row>
    <row r="191" spans="1:7" ht="12" customHeight="1" x14ac:dyDescent="0.2">
      <c r="A191" s="193">
        <v>0</v>
      </c>
      <c r="B191" s="139"/>
      <c r="C191" s="71" t="s">
        <v>117</v>
      </c>
      <c r="D191" s="72">
        <f>4*D187</f>
        <v>0</v>
      </c>
      <c r="F191" s="108">
        <f>A191*D191</f>
        <v>0</v>
      </c>
    </row>
    <row r="192" spans="1:7" ht="12" customHeight="1" thickBot="1" x14ac:dyDescent="0.25">
      <c r="A192" s="193">
        <v>0</v>
      </c>
      <c r="B192" s="139"/>
      <c r="C192" s="71" t="s">
        <v>118</v>
      </c>
      <c r="D192" s="72">
        <f>5*D187</f>
        <v>0</v>
      </c>
      <c r="F192" s="109">
        <f>A192*D192</f>
        <v>0</v>
      </c>
    </row>
    <row r="193" spans="1:7" ht="12" customHeight="1" x14ac:dyDescent="0.2">
      <c r="A193" s="87"/>
      <c r="B193" s="139"/>
      <c r="C193" s="44"/>
      <c r="D193" s="69"/>
    </row>
    <row r="194" spans="1:7" s="77" customFormat="1" ht="12" customHeight="1" x14ac:dyDescent="0.2">
      <c r="A194" s="237">
        <v>0</v>
      </c>
      <c r="B194" s="8">
        <v>0</v>
      </c>
      <c r="C194" s="224" t="s">
        <v>39</v>
      </c>
      <c r="D194" s="45">
        <f>D12*B194</f>
        <v>0</v>
      </c>
      <c r="E194" s="92"/>
      <c r="F194" s="218">
        <f t="shared" ref="F194:F195" si="15">A194*D194</f>
        <v>0</v>
      </c>
      <c r="G194" s="219"/>
    </row>
    <row r="195" spans="1:7" s="77" customFormat="1" ht="12" customHeight="1" x14ac:dyDescent="0.2">
      <c r="A195" s="237">
        <v>0</v>
      </c>
      <c r="B195" s="139"/>
      <c r="C195" s="224" t="s">
        <v>49</v>
      </c>
      <c r="D195" s="45">
        <f>D12/2</f>
        <v>0</v>
      </c>
      <c r="E195" s="92"/>
      <c r="F195" s="218">
        <f t="shared" si="15"/>
        <v>0</v>
      </c>
      <c r="G195" s="219"/>
    </row>
    <row r="196" spans="1:7" s="77" customFormat="1" ht="12" customHeight="1" x14ac:dyDescent="0.2">
      <c r="A196" s="237">
        <v>0</v>
      </c>
      <c r="B196" s="8">
        <v>0</v>
      </c>
      <c r="C196" s="224" t="s">
        <v>69</v>
      </c>
      <c r="D196" s="118">
        <f>B196</f>
        <v>0</v>
      </c>
      <c r="E196" s="92"/>
      <c r="F196" s="218">
        <f>A196*D196</f>
        <v>0</v>
      </c>
      <c r="G196" s="219"/>
    </row>
    <row r="197" spans="1:7" s="77" customFormat="1" ht="12" customHeight="1" x14ac:dyDescent="0.2">
      <c r="A197" s="246">
        <v>0</v>
      </c>
      <c r="B197" s="139"/>
      <c r="C197" s="224" t="s">
        <v>72</v>
      </c>
      <c r="D197" s="45">
        <f>D12</f>
        <v>0</v>
      </c>
      <c r="E197" s="92"/>
      <c r="F197" s="235">
        <f>A197*D197</f>
        <v>0</v>
      </c>
      <c r="G197" s="219"/>
    </row>
    <row r="198" spans="1:7" s="77" customFormat="1" ht="12" customHeight="1" x14ac:dyDescent="0.2">
      <c r="A198" s="237">
        <v>0</v>
      </c>
      <c r="B198" s="139"/>
      <c r="C198" s="225" t="s">
        <v>237</v>
      </c>
      <c r="D198" s="195">
        <f>D12/2+D13/2</f>
        <v>0</v>
      </c>
      <c r="E198" s="92"/>
      <c r="F198" s="235">
        <f>A198*D198</f>
        <v>0</v>
      </c>
      <c r="G198" s="219"/>
    </row>
    <row r="199" spans="1:7" s="77" customFormat="1" ht="12" customHeight="1" x14ac:dyDescent="0.2">
      <c r="A199" s="237">
        <v>0</v>
      </c>
      <c r="B199" s="8">
        <v>0</v>
      </c>
      <c r="C199" s="224" t="s">
        <v>85</v>
      </c>
      <c r="D199" s="45">
        <f>B199</f>
        <v>0</v>
      </c>
      <c r="E199" s="92"/>
      <c r="F199" s="235">
        <f t="shared" ref="F199" si="16">A199*D199</f>
        <v>0</v>
      </c>
      <c r="G199" s="219"/>
    </row>
    <row r="200" spans="1:7" ht="12" customHeight="1" thickBot="1" x14ac:dyDescent="0.25">
      <c r="A200" s="87"/>
      <c r="B200" s="139"/>
      <c r="C200" s="44"/>
      <c r="D200" s="69"/>
    </row>
    <row r="201" spans="1:7" ht="12" customHeight="1" thickBot="1" x14ac:dyDescent="0.25">
      <c r="A201" s="87"/>
      <c r="B201" s="8">
        <v>0</v>
      </c>
      <c r="C201" s="82" t="s">
        <v>119</v>
      </c>
      <c r="D201" s="116"/>
      <c r="E201" s="83"/>
    </row>
    <row r="202" spans="1:7" ht="12" customHeight="1" x14ac:dyDescent="0.2">
      <c r="A202" s="87"/>
      <c r="B202" s="8">
        <v>0</v>
      </c>
      <c r="C202" s="70" t="s">
        <v>121</v>
      </c>
      <c r="D202" s="116"/>
      <c r="E202" s="80"/>
    </row>
    <row r="203" spans="1:7" ht="12" customHeight="1" x14ac:dyDescent="0.2">
      <c r="A203" s="87"/>
      <c r="B203" s="44"/>
      <c r="C203" s="79" t="s">
        <v>169</v>
      </c>
      <c r="D203" s="65">
        <f>(B201+D13+1+(B202-10)/2.5)</f>
        <v>-3</v>
      </c>
      <c r="E203" s="77"/>
    </row>
    <row r="204" spans="1:7" ht="12" customHeight="1" x14ac:dyDescent="0.2">
      <c r="A204" s="193">
        <v>0</v>
      </c>
      <c r="B204" s="44"/>
      <c r="C204" s="71" t="s">
        <v>122</v>
      </c>
      <c r="D204" s="195">
        <f>D203</f>
        <v>-3</v>
      </c>
      <c r="E204" s="77"/>
      <c r="F204" s="110">
        <f>A204*D204</f>
        <v>0</v>
      </c>
    </row>
    <row r="205" spans="1:7" ht="12" customHeight="1" x14ac:dyDescent="0.2">
      <c r="A205" s="193">
        <v>0</v>
      </c>
      <c r="B205" s="44"/>
      <c r="C205" s="71" t="s">
        <v>123</v>
      </c>
      <c r="D205" s="195">
        <f>2*D203</f>
        <v>-6</v>
      </c>
      <c r="E205" s="77"/>
      <c r="F205" s="110">
        <f>A205*D205</f>
        <v>0</v>
      </c>
    </row>
    <row r="206" spans="1:7" ht="12" customHeight="1" x14ac:dyDescent="0.2">
      <c r="A206" s="193">
        <v>0</v>
      </c>
      <c r="B206" s="44"/>
      <c r="C206" s="71" t="s">
        <v>124</v>
      </c>
      <c r="D206" s="195">
        <f>3*D203</f>
        <v>-9</v>
      </c>
      <c r="E206" s="77"/>
      <c r="F206" s="110">
        <f>A206*D206</f>
        <v>0</v>
      </c>
    </row>
    <row r="207" spans="1:7" ht="12" customHeight="1" x14ac:dyDescent="0.2">
      <c r="A207" s="193">
        <v>0</v>
      </c>
      <c r="B207" s="44"/>
      <c r="C207" s="71" t="s">
        <v>125</v>
      </c>
      <c r="D207" s="195">
        <f>4*D203</f>
        <v>-12</v>
      </c>
      <c r="E207" s="77"/>
      <c r="F207" s="110">
        <f>A207*D207</f>
        <v>0</v>
      </c>
    </row>
    <row r="208" spans="1:7" ht="12" customHeight="1" thickBot="1" x14ac:dyDescent="0.25">
      <c r="A208" s="2">
        <v>0</v>
      </c>
      <c r="B208" s="44"/>
      <c r="C208" s="84" t="s">
        <v>126</v>
      </c>
      <c r="D208" s="117">
        <f>5*D203</f>
        <v>-15</v>
      </c>
      <c r="E208" s="85"/>
      <c r="F208" s="111">
        <f>A208*D208</f>
        <v>0</v>
      </c>
    </row>
    <row r="209" spans="1:7" ht="12" customHeight="1" x14ac:dyDescent="0.2">
      <c r="B209" s="44"/>
    </row>
    <row r="210" spans="1:7" s="77" customFormat="1" ht="12" customHeight="1" x14ac:dyDescent="0.2">
      <c r="A210" s="237">
        <v>0</v>
      </c>
      <c r="B210" s="139"/>
      <c r="C210" s="224" t="s">
        <v>267</v>
      </c>
      <c r="D210" s="45">
        <f>D13/2</f>
        <v>0</v>
      </c>
      <c r="E210" s="92"/>
      <c r="F210" s="93">
        <f t="shared" ref="F210:F212" si="17">A210*D210</f>
        <v>0</v>
      </c>
      <c r="G210" s="94"/>
    </row>
    <row r="211" spans="1:7" s="77" customFormat="1" ht="12" customHeight="1" x14ac:dyDescent="0.2">
      <c r="A211" s="237">
        <v>0</v>
      </c>
      <c r="B211" s="139"/>
      <c r="C211" s="224" t="s">
        <v>53</v>
      </c>
      <c r="D211" s="45">
        <f>-D13</f>
        <v>0</v>
      </c>
      <c r="E211" s="92"/>
      <c r="F211" s="59">
        <f t="shared" si="17"/>
        <v>0</v>
      </c>
      <c r="G211" s="60"/>
    </row>
    <row r="212" spans="1:7" s="77" customFormat="1" ht="12" customHeight="1" x14ac:dyDescent="0.2">
      <c r="A212" s="237">
        <v>0</v>
      </c>
      <c r="B212" s="139"/>
      <c r="C212" s="242" t="s">
        <v>54</v>
      </c>
      <c r="D212" s="118">
        <f>D128/2</f>
        <v>-0.5</v>
      </c>
      <c r="E212" s="92"/>
      <c r="F212" s="93">
        <f t="shared" si="17"/>
        <v>0</v>
      </c>
      <c r="G212" s="94"/>
    </row>
    <row r="213" spans="1:7" s="77" customFormat="1" ht="12" customHeight="1" x14ac:dyDescent="0.2">
      <c r="A213" s="237">
        <v>0</v>
      </c>
      <c r="B213" s="8">
        <v>0</v>
      </c>
      <c r="C213" s="224" t="s">
        <v>69</v>
      </c>
      <c r="D213" s="118">
        <f>B213</f>
        <v>0</v>
      </c>
      <c r="E213" s="92"/>
      <c r="F213" s="218">
        <f>A213*D213</f>
        <v>0</v>
      </c>
      <c r="G213" s="219"/>
    </row>
    <row r="214" spans="1:7" s="77" customFormat="1" ht="12" customHeight="1" x14ac:dyDescent="0.2">
      <c r="A214" s="237">
        <v>0</v>
      </c>
      <c r="B214" s="139"/>
      <c r="C214" s="225" t="s">
        <v>237</v>
      </c>
      <c r="D214" s="195">
        <f>D12/2+D13/2</f>
        <v>0</v>
      </c>
      <c r="E214" s="92"/>
      <c r="F214" s="235">
        <f>A214*D214</f>
        <v>0</v>
      </c>
      <c r="G214" s="219"/>
    </row>
    <row r="215" spans="1:7" s="77" customFormat="1" ht="12" customHeight="1" x14ac:dyDescent="0.2">
      <c r="A215" s="246">
        <v>0</v>
      </c>
      <c r="B215" s="8">
        <v>0</v>
      </c>
      <c r="C215" s="224" t="s">
        <v>80</v>
      </c>
      <c r="D215" s="45">
        <f>B215</f>
        <v>0</v>
      </c>
      <c r="E215" s="92"/>
      <c r="F215" s="235">
        <f>A215*D215</f>
        <v>0</v>
      </c>
      <c r="G215" s="219"/>
    </row>
    <row r="216" spans="1:7" s="77" customFormat="1" ht="12" customHeight="1" x14ac:dyDescent="0.2">
      <c r="A216" s="237">
        <v>0</v>
      </c>
      <c r="B216" s="139"/>
      <c r="C216" s="224" t="s">
        <v>100</v>
      </c>
      <c r="D216" s="45">
        <f>D74</f>
        <v>3</v>
      </c>
      <c r="E216" s="92"/>
      <c r="F216" s="235">
        <f t="shared" ref="F216" si="18">A216*D216</f>
        <v>0</v>
      </c>
      <c r="G216" s="219"/>
    </row>
  </sheetData>
  <mergeCells count="22">
    <mergeCell ref="F135:F138"/>
    <mergeCell ref="F146:F149"/>
    <mergeCell ref="E160:E161"/>
    <mergeCell ref="E163:E164"/>
    <mergeCell ref="A94:A97"/>
    <mergeCell ref="F94:F97"/>
    <mergeCell ref="B102:B103"/>
    <mergeCell ref="F102:F103"/>
    <mergeCell ref="F109:F112"/>
    <mergeCell ref="F113:F116"/>
    <mergeCell ref="A54:A55"/>
    <mergeCell ref="D54:D55"/>
    <mergeCell ref="F54:F55"/>
    <mergeCell ref="F57:F58"/>
    <mergeCell ref="F59:F60"/>
    <mergeCell ref="F75:F78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5:B186 B194 B161 B164 A160 A163 A119 B122" xr:uid="{00000000-0002-0000-0000-000000000000}">
      <formula1>"0,1,2,3,4,5,6"</formula1>
    </dataValidation>
    <dataValidation type="list" allowBlank="1" showInputMessage="1" showErrorMessage="1" sqref="B213 B199 B196 B178 B215 B181 B29 B85 B73 B38 B40:B41 B55 B71 B67 B102 B120 B104" xr:uid="{00000000-0002-0000-0000-000001000000}">
      <formula1>"0,1,2,3,4,5"</formula1>
    </dataValidation>
    <dataValidation type="list" allowBlank="1" showInputMessage="1" showErrorMessage="1" sqref="B201" xr:uid="{00000000-0002-0000-0000-000002000000}">
      <formula1>"0,1,2,3"</formula1>
    </dataValidation>
    <dataValidation type="list" allowBlank="1" showInputMessage="1" showErrorMessage="1" sqref="B202 F2" xr:uid="{00000000-0002-0000-0000-000003000000}">
      <formula1>"0,5,7,5,10,12,5,15,17,5,20,22,5,25,27,5,30"</formula1>
    </dataValidation>
    <dataValidation type="list" allowBlank="1" showInputMessage="1" showErrorMessage="1" sqref="A204:A208 A194:A199 A188:A192 A210:A216 A176:A183 A164 A168:A174 A161 A32:A94 A98:A118 A15:A21 A27:A29 B95:B97 A120:A158" xr:uid="{00000000-0002-0000-0000-000004000000}">
      <formula1>"0,1"</formula1>
    </dataValidation>
    <dataValidation type="list" allowBlank="1" showInputMessage="1" showErrorMessage="1" sqref="B153 B157" xr:uid="{00000000-0002-0000-0000-000005000000}">
      <formula1>"-4,-3,-2,-1,0,1,2,3,4,5,6,7,8,9,10"</formula1>
    </dataValidation>
    <dataValidation type="list" allowBlank="1" showInputMessage="1" showErrorMessage="1" sqref="B139" xr:uid="{00000000-0002-0000-0000-000006000000}">
      <formula1>"0,2,5,5,7,5,10,12,5,15,17,5,20,22,5,25,27,5,30"</formula1>
    </dataValidation>
    <dataValidation type="list" allowBlank="1" showInputMessage="1" showErrorMessage="1" sqref="B152" xr:uid="{00000000-0002-0000-0000-000007000000}">
      <formula1>"1,2,3,4,5,6"</formula1>
    </dataValidation>
    <dataValidation type="list" allowBlank="1" showInputMessage="1" showErrorMessage="1" sqref="B125 D2 B52:B53 B80 B108 B156" xr:uid="{00000000-0002-0000-0000-000008000000}">
      <formula1>$L$1:$L$13</formula1>
    </dataValidation>
    <dataValidation type="list" allowBlank="1" showInputMessage="1" showErrorMessage="1" sqref="B166 B150 B144 B142 F3:F9 D3:D9 D12:D13 B119 B90 B93 B84 B101 B129 B105" xr:uid="{00000000-0002-0000-0000-000009000000}">
      <formula1>"0,1,2,3,4,5,6,7,8,9,10,11,12,13,14,15,16,17,18,19,20"</formula1>
    </dataValidation>
    <dataValidation type="list" allowBlank="1" showInputMessage="1" showErrorMessage="1" sqref="D11" xr:uid="{00000000-0002-0000-0000-00000A000000}">
      <formula1>"0,0,5,1,2,3,4,5,6,7,8,9,10,11,12,13,14,15,16,17,18,19,20"</formula1>
    </dataValidation>
    <dataValidation type="list" allowBlank="1" showInputMessage="1" showErrorMessage="1" sqref="B51" xr:uid="{00000000-0002-0000-0000-00000B000000}">
      <formula1>"-4,-3,-2,-1,0,+1,+2,+3,+4"</formula1>
    </dataValidation>
    <dataValidation type="list" allowBlank="1" showInputMessage="1" showErrorMessage="1" sqref="B54" xr:uid="{00000000-0002-0000-0000-00000C000000}">
      <formula1>"0,1,2,3,4"</formula1>
    </dataValidation>
    <dataValidation type="list" allowBlank="1" showInputMessage="1" showErrorMessage="1" sqref="B64 B28 B61:B62" xr:uid="{00000000-0002-0000-0000-00000D000000}">
      <formula1>"0,1,2,3,4,5,6,7,8,9,10"</formula1>
    </dataValidation>
    <dataValidation type="list" allowBlank="1" showInputMessage="1" showErrorMessage="1" sqref="B126" xr:uid="{00000000-0002-0000-00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6"/>
  <sheetViews>
    <sheetView topLeftCell="A79" workbookViewId="0">
      <selection activeCell="D90" sqref="D90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192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3</v>
      </c>
      <c r="G3" s="11">
        <f t="shared" ref="G3:G9" si="0">D3-F3</f>
        <v>-3</v>
      </c>
      <c r="H3" s="11">
        <f>IF(G3&lt;0,-1*(ABS(G3)+0.1*ABS(G3)^1.7),G3+0.1*G3^1.7)</f>
        <v>-3.6473007839923781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202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7</v>
      </c>
      <c r="G5" s="11">
        <f t="shared" si="0"/>
        <v>-7</v>
      </c>
      <c r="H5" s="11">
        <f>IF(G5&lt;0,-1*(ABS(G5)+0.1*ABS(G5)^2.3),G5+0.1*G5^2.3)</f>
        <v>-15.784670816352881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2</v>
      </c>
      <c r="G6" s="11">
        <f t="shared" si="0"/>
        <v>-2</v>
      </c>
      <c r="H6" s="11">
        <f>IF(G6&lt;0,-1*(ABS(G6)+0.1*ABS(G6)^1.7),G6+0.1*G6^1.7)</f>
        <v>-2.3249009585424942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6</v>
      </c>
      <c r="G7" s="11">
        <f t="shared" si="0"/>
        <v>-6</v>
      </c>
      <c r="H7" s="11">
        <f>IF(G7&lt;0,-1*(ABS(G7)+0.1*ABS(G7)^2.3),G7+0.1*G7^2.3)</f>
        <v>-12.162371493874939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3</v>
      </c>
      <c r="G8" s="11">
        <f t="shared" si="0"/>
        <v>-3</v>
      </c>
      <c r="H8" s="11">
        <f>IF(G8&lt;0,-1*(ABS(G8)+0.1*ABS(G8)^1.7),G8+0.1*G8^1.7)</f>
        <v>-3.6473007839923781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0</v>
      </c>
      <c r="G9" s="11">
        <f t="shared" si="0"/>
        <v>0</v>
      </c>
      <c r="H9" s="11">
        <f>IF(G9&lt;0,-0.5*(ABS(G9)^1.6),0.5*G9^1.6)</f>
        <v>0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1.3959505307080593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12+SUM(H2:H9)+A15*B15</f>
        <v>-36.178250127116442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SUM(F27:F29)+SUM(F32:F33)+F36+SUM(F38:F48)+SUM(F50:F80)+SUM(F82:F120)+SUM(F122:F158)+SUM(F176:F183)+SUM(F194:F199)+SUM(F210:F216)-2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SUM(F160:F161)+SUM(F163:F164)+SUM(F168:F174)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SUM(F188:F192)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SUM(F204:F208)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G34+G35+G37+G49+G81+G121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-36.178250127116442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-36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247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247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247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247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247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247">
        <v>0</v>
      </c>
      <c r="B37" s="139"/>
      <c r="C37" s="71" t="s">
        <v>184</v>
      </c>
      <c r="D37" s="46" t="s">
        <v>185</v>
      </c>
      <c r="E37" s="257"/>
      <c r="F37" s="47" t="s">
        <v>146</v>
      </c>
      <c r="G37" s="48">
        <f>A37*10</f>
        <v>0</v>
      </c>
    </row>
    <row r="38" spans="1:7" ht="12" customHeight="1" x14ac:dyDescent="0.2">
      <c r="A38" s="247">
        <v>0</v>
      </c>
      <c r="B38" s="8">
        <v>0</v>
      </c>
      <c r="C38" s="206" t="s">
        <v>251</v>
      </c>
      <c r="D38" s="72">
        <f>6*B38</f>
        <v>0</v>
      </c>
      <c r="E38" s="257"/>
      <c r="F38" s="93">
        <f t="shared" ref="F38:F48" si="1">A38*D38</f>
        <v>0</v>
      </c>
      <c r="G38" s="94"/>
    </row>
    <row r="39" spans="1:7" ht="12" customHeight="1" x14ac:dyDescent="0.2">
      <c r="A39" s="247">
        <v>0</v>
      </c>
      <c r="B39" s="139"/>
      <c r="C39" s="71" t="s">
        <v>110</v>
      </c>
      <c r="D39" s="72">
        <v>6</v>
      </c>
      <c r="E39" s="257"/>
      <c r="F39" s="93">
        <f t="shared" si="1"/>
        <v>0</v>
      </c>
      <c r="G39" s="94"/>
    </row>
    <row r="40" spans="1:7" ht="12" customHeight="1" x14ac:dyDescent="0.2">
      <c r="A40" s="247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247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247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247">
        <v>0</v>
      </c>
      <c r="B43" s="139"/>
      <c r="C43" s="71" t="s">
        <v>14</v>
      </c>
      <c r="D43" s="45">
        <f>POWER(MAX((D3+D6+D7+D8)/2+D4+D5-8,1),1.6)*SQRT(D2/10)/POWER(5+D9,0.7)*(1+B104)^(1/3)/6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247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247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247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4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7" customFormat="1" ht="12" customHeight="1" x14ac:dyDescent="0.2">
      <c r="A53" s="348">
        <v>0</v>
      </c>
      <c r="B53" s="8">
        <v>0</v>
      </c>
      <c r="C53" s="70" t="s">
        <v>262</v>
      </c>
      <c r="D53" s="314">
        <f>2+(2*(D8-F8)+D9-F9)*B53/10</f>
        <v>2</v>
      </c>
      <c r="E53" s="92"/>
      <c r="F53" s="199">
        <f>A53*D53</f>
        <v>0</v>
      </c>
      <c r="G53" s="94"/>
    </row>
    <row r="54" spans="1:7" s="76" customFormat="1" ht="12" customHeight="1" x14ac:dyDescent="0.2">
      <c r="A54" s="359">
        <v>0</v>
      </c>
      <c r="B54" s="9">
        <v>0</v>
      </c>
      <c r="C54" s="95" t="s">
        <v>23</v>
      </c>
      <c r="D54" s="361">
        <f>(2*B54+B55)/2</f>
        <v>0</v>
      </c>
      <c r="E54" s="96"/>
      <c r="F54" s="363">
        <f>A54*D54</f>
        <v>0</v>
      </c>
      <c r="G54" s="147"/>
    </row>
    <row r="55" spans="1:7" s="80" customFormat="1" ht="12" customHeight="1" x14ac:dyDescent="0.2">
      <c r="A55" s="360"/>
      <c r="B55" s="10">
        <v>0</v>
      </c>
      <c r="C55" s="97" t="s">
        <v>158</v>
      </c>
      <c r="D55" s="362"/>
      <c r="E55" s="98"/>
      <c r="F55" s="364"/>
      <c r="G55" s="100"/>
    </row>
    <row r="56" spans="1:7" ht="12" customHeight="1" x14ac:dyDescent="0.2">
      <c r="A56" s="253">
        <v>0</v>
      </c>
      <c r="B56" s="141"/>
      <c r="C56" s="97" t="s">
        <v>24</v>
      </c>
      <c r="D56" s="61">
        <v>5</v>
      </c>
      <c r="E56" s="92"/>
      <c r="F56" s="93">
        <f>A56*D56</f>
        <v>0</v>
      </c>
      <c r="G56" s="94"/>
    </row>
    <row r="57" spans="1:7" ht="12" customHeight="1" x14ac:dyDescent="0.2">
      <c r="A57" s="247">
        <v>0</v>
      </c>
      <c r="B57" s="139"/>
      <c r="C57" s="70" t="s">
        <v>189</v>
      </c>
      <c r="D57" s="45">
        <f>D7/3+D8/1.5</f>
        <v>0</v>
      </c>
      <c r="E57" s="92"/>
      <c r="F57" s="363">
        <f>A57*D57+A58*D58</f>
        <v>0</v>
      </c>
      <c r="G57" s="147"/>
    </row>
    <row r="58" spans="1:7" ht="12" customHeight="1" x14ac:dyDescent="0.2">
      <c r="A58" s="247">
        <v>0</v>
      </c>
      <c r="B58" s="139"/>
      <c r="C58" s="70" t="s">
        <v>190</v>
      </c>
      <c r="D58" s="118">
        <f>4+D7/3</f>
        <v>4</v>
      </c>
      <c r="E58" s="92"/>
      <c r="F58" s="365"/>
      <c r="G58" s="94"/>
    </row>
    <row r="59" spans="1:7" ht="12" customHeight="1" x14ac:dyDescent="0.2">
      <c r="A59" s="215">
        <v>0</v>
      </c>
      <c r="B59" s="142"/>
      <c r="C59" s="95" t="s">
        <v>26</v>
      </c>
      <c r="D59" s="49">
        <f>D6</f>
        <v>0</v>
      </c>
      <c r="E59" s="96"/>
      <c r="F59" s="363">
        <f>A59*D59+A60*D60</f>
        <v>0</v>
      </c>
      <c r="G59" s="147"/>
    </row>
    <row r="60" spans="1:7" ht="12" customHeight="1" x14ac:dyDescent="0.2">
      <c r="A60" s="217">
        <v>0</v>
      </c>
      <c r="B60" s="141"/>
      <c r="C60" s="97" t="s">
        <v>194</v>
      </c>
      <c r="D60" s="54">
        <f>D6*1.25</f>
        <v>0</v>
      </c>
      <c r="E60" s="98"/>
      <c r="F60" s="366"/>
      <c r="G60" s="100"/>
    </row>
    <row r="61" spans="1:7" ht="12" customHeight="1" x14ac:dyDescent="0.2">
      <c r="A61" s="216">
        <v>0</v>
      </c>
      <c r="B61" s="8">
        <v>0</v>
      </c>
      <c r="C61" s="71" t="s">
        <v>27</v>
      </c>
      <c r="D61" s="45">
        <f>(B61+D4)/1.5</f>
        <v>0</v>
      </c>
      <c r="E61" s="92"/>
      <c r="F61" s="93">
        <f t="shared" ref="F61:F80" si="2">A61*D61</f>
        <v>0</v>
      </c>
      <c r="G61" s="94"/>
    </row>
    <row r="62" spans="1:7" ht="12" customHeight="1" x14ac:dyDescent="0.2">
      <c r="A62" s="247">
        <v>0</v>
      </c>
      <c r="B62" s="8">
        <v>0</v>
      </c>
      <c r="C62" s="71" t="s">
        <v>28</v>
      </c>
      <c r="D62" s="45">
        <f>(B62*1.5-D8)/2</f>
        <v>0</v>
      </c>
      <c r="E62" s="92"/>
      <c r="F62" s="93">
        <f t="shared" si="2"/>
        <v>0</v>
      </c>
      <c r="G62" s="94"/>
    </row>
    <row r="63" spans="1:7" ht="12" customHeight="1" x14ac:dyDescent="0.2">
      <c r="A63" s="247">
        <v>0</v>
      </c>
      <c r="B63" s="139"/>
      <c r="C63" s="71" t="s">
        <v>29</v>
      </c>
      <c r="D63" s="45">
        <v>3</v>
      </c>
      <c r="E63" s="92"/>
      <c r="F63" s="93">
        <f t="shared" si="2"/>
        <v>0</v>
      </c>
      <c r="G63" s="94"/>
    </row>
    <row r="64" spans="1:7" ht="12" customHeight="1" x14ac:dyDescent="0.2">
      <c r="A64" s="126">
        <v>0</v>
      </c>
      <c r="B64" s="9">
        <v>0</v>
      </c>
      <c r="C64" s="131" t="s">
        <v>30</v>
      </c>
      <c r="D64" s="49">
        <f>5-B64+D3</f>
        <v>5</v>
      </c>
      <c r="E64" s="96"/>
      <c r="F64" s="50">
        <f t="shared" si="2"/>
        <v>0</v>
      </c>
      <c r="G64" s="51"/>
    </row>
    <row r="65" spans="1:7" ht="12" customHeight="1" x14ac:dyDescent="0.2">
      <c r="A65" s="124">
        <v>0</v>
      </c>
      <c r="B65" s="139"/>
      <c r="C65" s="99" t="s">
        <v>31</v>
      </c>
      <c r="D65" s="45">
        <v>1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139"/>
      <c r="C66" s="99" t="s">
        <v>32</v>
      </c>
      <c r="D66" s="58">
        <f>(D4+D6)/1.5</f>
        <v>0</v>
      </c>
      <c r="E66" s="92"/>
      <c r="F66" s="52">
        <f t="shared" si="2"/>
        <v>0</v>
      </c>
      <c r="G66" s="53"/>
    </row>
    <row r="67" spans="1:7" ht="12" customHeight="1" x14ac:dyDescent="0.2">
      <c r="A67" s="124">
        <v>0</v>
      </c>
      <c r="B67" s="8">
        <v>0</v>
      </c>
      <c r="C67" s="99" t="s">
        <v>33</v>
      </c>
      <c r="D67" s="45">
        <f>B67/2</f>
        <v>0</v>
      </c>
      <c r="E67" s="92"/>
      <c r="F67" s="52">
        <f t="shared" si="2"/>
        <v>0</v>
      </c>
      <c r="G67" s="53"/>
    </row>
    <row r="68" spans="1:7" ht="12" customHeight="1" x14ac:dyDescent="0.2">
      <c r="A68" s="125">
        <v>0</v>
      </c>
      <c r="B68" s="139"/>
      <c r="C68" s="132" t="s">
        <v>34</v>
      </c>
      <c r="D68" s="54">
        <v>4</v>
      </c>
      <c r="E68" s="98"/>
      <c r="F68" s="55">
        <f t="shared" si="2"/>
        <v>0</v>
      </c>
      <c r="G68" s="56"/>
    </row>
    <row r="69" spans="1:7" ht="12" customHeight="1" x14ac:dyDescent="0.2">
      <c r="A69" s="247">
        <v>0</v>
      </c>
      <c r="B69" s="139"/>
      <c r="C69" s="206" t="s">
        <v>233</v>
      </c>
      <c r="D69" s="45">
        <f>(D2+D8)/3</f>
        <v>0</v>
      </c>
      <c r="E69" s="92"/>
      <c r="F69" s="93">
        <f t="shared" si="2"/>
        <v>0</v>
      </c>
      <c r="G69" s="94"/>
    </row>
    <row r="70" spans="1:7" ht="12" customHeight="1" x14ac:dyDescent="0.2">
      <c r="A70" s="247">
        <v>0</v>
      </c>
      <c r="B70" s="139"/>
      <c r="C70" s="258" t="s">
        <v>255</v>
      </c>
      <c r="D70" s="45">
        <v>4</v>
      </c>
      <c r="E70" s="92"/>
      <c r="F70" s="93">
        <f t="shared" si="2"/>
        <v>0</v>
      </c>
      <c r="G70" s="94"/>
    </row>
    <row r="71" spans="1:7" ht="12" customHeight="1" x14ac:dyDescent="0.2">
      <c r="A71" s="216">
        <v>0</v>
      </c>
      <c r="B71" s="8">
        <v>0</v>
      </c>
      <c r="C71" s="71" t="s">
        <v>36</v>
      </c>
      <c r="D71" s="45">
        <f>B71/2*(D4+D6-1-B71)</f>
        <v>0</v>
      </c>
      <c r="E71" s="92"/>
      <c r="F71" s="93">
        <f t="shared" si="2"/>
        <v>0</v>
      </c>
      <c r="G71" s="94"/>
    </row>
    <row r="72" spans="1:7" ht="12" customHeight="1" x14ac:dyDescent="0.2">
      <c r="A72" s="247">
        <v>0</v>
      </c>
      <c r="B72" s="139"/>
      <c r="C72" s="71" t="s">
        <v>179</v>
      </c>
      <c r="D72" s="45">
        <v>1</v>
      </c>
      <c r="E72" s="92"/>
      <c r="F72" s="93">
        <f t="shared" si="2"/>
        <v>0</v>
      </c>
      <c r="G72" s="94"/>
    </row>
    <row r="73" spans="1:7" ht="12" customHeight="1" x14ac:dyDescent="0.2">
      <c r="A73" s="247">
        <v>0</v>
      </c>
      <c r="B73" s="8">
        <v>0</v>
      </c>
      <c r="C73" s="206" t="s">
        <v>234</v>
      </c>
      <c r="D73" s="45">
        <f>D7*0.5*B73</f>
        <v>0</v>
      </c>
      <c r="E73" s="92"/>
      <c r="F73" s="93">
        <f t="shared" si="2"/>
        <v>0</v>
      </c>
      <c r="G73" s="94"/>
    </row>
    <row r="74" spans="1:7" ht="12" customHeight="1" x14ac:dyDescent="0.2">
      <c r="A74" s="247">
        <v>0</v>
      </c>
      <c r="B74" s="139"/>
      <c r="C74" s="206" t="s">
        <v>252</v>
      </c>
      <c r="D74" s="72">
        <v>3</v>
      </c>
      <c r="E74" s="92"/>
      <c r="F74" s="93">
        <f t="shared" si="2"/>
        <v>0</v>
      </c>
      <c r="G74" s="94"/>
    </row>
    <row r="75" spans="1:7" ht="12" customHeight="1" x14ac:dyDescent="0.2">
      <c r="A75" s="252">
        <v>0</v>
      </c>
      <c r="B75" s="142"/>
      <c r="C75" s="208" t="s">
        <v>239</v>
      </c>
      <c r="D75" s="133">
        <f>-D7/3</f>
        <v>0</v>
      </c>
      <c r="E75" s="92"/>
      <c r="F75" s="349">
        <f>A75*D75+A76*D76+A77*D77+A78*D78</f>
        <v>0</v>
      </c>
      <c r="G75" s="149"/>
    </row>
    <row r="76" spans="1:7" s="77" customFormat="1" ht="12" customHeight="1" x14ac:dyDescent="0.2">
      <c r="A76" s="247">
        <v>0</v>
      </c>
      <c r="B76" s="139"/>
      <c r="C76" s="206" t="s">
        <v>240</v>
      </c>
      <c r="D76" s="118">
        <f>-D7/2</f>
        <v>0</v>
      </c>
      <c r="E76" s="92"/>
      <c r="F76" s="350"/>
      <c r="G76" s="60"/>
    </row>
    <row r="77" spans="1:7" s="77" customFormat="1" ht="12" customHeight="1" x14ac:dyDescent="0.2">
      <c r="A77" s="247">
        <v>0</v>
      </c>
      <c r="B77" s="139"/>
      <c r="C77" s="206" t="s">
        <v>241</v>
      </c>
      <c r="D77" s="118">
        <f>-D7</f>
        <v>0</v>
      </c>
      <c r="E77" s="92"/>
      <c r="F77" s="350"/>
      <c r="G77" s="60"/>
    </row>
    <row r="78" spans="1:7" ht="12" customHeight="1" x14ac:dyDescent="0.2">
      <c r="A78" s="253">
        <v>0</v>
      </c>
      <c r="B78" s="141"/>
      <c r="C78" s="209" t="s">
        <v>242</v>
      </c>
      <c r="D78" s="61">
        <f>-D7*1.5</f>
        <v>0</v>
      </c>
      <c r="E78" s="92"/>
      <c r="F78" s="351"/>
      <c r="G78" s="151"/>
    </row>
    <row r="79" spans="1:7" ht="12" customHeight="1" x14ac:dyDescent="0.2">
      <c r="A79" s="247">
        <v>0</v>
      </c>
      <c r="B79" s="139"/>
      <c r="C79" s="71" t="s">
        <v>40</v>
      </c>
      <c r="D79" s="45">
        <f>D6/2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247">
        <v>0</v>
      </c>
      <c r="B80" s="8">
        <v>0</v>
      </c>
      <c r="C80" s="207" t="s">
        <v>232</v>
      </c>
      <c r="D80" s="256">
        <f>B80/2.5</f>
        <v>0</v>
      </c>
      <c r="E80" s="92"/>
      <c r="F80" s="93">
        <f t="shared" si="2"/>
        <v>0</v>
      </c>
      <c r="G80" s="94"/>
    </row>
    <row r="81" spans="1:7" s="77" customFormat="1" ht="12" customHeight="1" x14ac:dyDescent="0.2">
      <c r="A81" s="247">
        <v>0</v>
      </c>
      <c r="B81" s="139"/>
      <c r="C81" s="206" t="s">
        <v>238</v>
      </c>
      <c r="D81" s="46" t="s">
        <v>154</v>
      </c>
      <c r="E81" s="92"/>
      <c r="F81" s="47" t="s">
        <v>146</v>
      </c>
      <c r="G81" s="48">
        <f>A81*20</f>
        <v>0</v>
      </c>
    </row>
    <row r="82" spans="1:7" ht="12" customHeight="1" x14ac:dyDescent="0.2">
      <c r="A82" s="126">
        <v>0</v>
      </c>
      <c r="B82" s="139"/>
      <c r="C82" s="131" t="s">
        <v>42</v>
      </c>
      <c r="D82" s="49">
        <v>1</v>
      </c>
      <c r="E82" s="96"/>
      <c r="F82" s="50">
        <f t="shared" ref="F82:F93" si="3">A82*D82</f>
        <v>0</v>
      </c>
      <c r="G82" s="51"/>
    </row>
    <row r="83" spans="1:7" ht="12" customHeight="1" x14ac:dyDescent="0.2">
      <c r="A83" s="124">
        <v>0</v>
      </c>
      <c r="B83" s="139"/>
      <c r="C83" s="99" t="s">
        <v>43</v>
      </c>
      <c r="D83" s="45">
        <v>1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224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8">
        <v>0</v>
      </c>
      <c r="C85" s="99" t="s">
        <v>44</v>
      </c>
      <c r="D85" s="45">
        <f>B85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45</v>
      </c>
      <c r="D86" s="45">
        <f>D4/2</f>
        <v>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46</v>
      </c>
      <c r="D87" s="45">
        <f>10-D5</f>
        <v>10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47</v>
      </c>
      <c r="D88" s="45">
        <f>D4/2</f>
        <v>0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139"/>
      <c r="C89" s="99" t="s">
        <v>48</v>
      </c>
      <c r="D89" s="45">
        <v>1</v>
      </c>
      <c r="E89" s="92"/>
      <c r="F89" s="52">
        <f t="shared" si="3"/>
        <v>0</v>
      </c>
      <c r="G89" s="53"/>
    </row>
    <row r="90" spans="1:7" ht="12" customHeight="1" x14ac:dyDescent="0.2">
      <c r="A90" s="124">
        <v>0</v>
      </c>
      <c r="B90" s="8">
        <v>0</v>
      </c>
      <c r="C90" s="210" t="s">
        <v>235</v>
      </c>
      <c r="D90" s="45">
        <f>B90*D2/20</f>
        <v>0</v>
      </c>
      <c r="E90" s="92"/>
      <c r="F90" s="52">
        <f t="shared" si="3"/>
        <v>0</v>
      </c>
      <c r="G90" s="53"/>
    </row>
    <row r="91" spans="1:7" ht="12" customHeight="1" x14ac:dyDescent="0.2">
      <c r="A91" s="125">
        <v>0</v>
      </c>
      <c r="B91" s="139"/>
      <c r="C91" s="132" t="s">
        <v>50</v>
      </c>
      <c r="D91" s="54">
        <f>(D3+D7)/2</f>
        <v>0</v>
      </c>
      <c r="E91" s="98"/>
      <c r="F91" s="55">
        <f t="shared" si="3"/>
        <v>0</v>
      </c>
      <c r="G91" s="56"/>
    </row>
    <row r="92" spans="1:7" ht="12" customHeight="1" x14ac:dyDescent="0.2">
      <c r="A92" s="247">
        <v>0</v>
      </c>
      <c r="B92" s="139"/>
      <c r="C92" s="71" t="s">
        <v>197</v>
      </c>
      <c r="D92" s="45">
        <v>5</v>
      </c>
      <c r="E92" s="92"/>
      <c r="F92" s="93">
        <f>A92*D92</f>
        <v>0</v>
      </c>
      <c r="G92" s="94"/>
    </row>
    <row r="93" spans="1:7" s="212" customFormat="1" ht="12" customHeight="1" x14ac:dyDescent="0.2">
      <c r="A93" s="211">
        <v>0</v>
      </c>
      <c r="B93" s="134">
        <v>0</v>
      </c>
      <c r="C93" s="232" t="s">
        <v>236</v>
      </c>
      <c r="D93" s="170">
        <f>B93*1.5</f>
        <v>0</v>
      </c>
      <c r="E93" s="104"/>
      <c r="F93" s="62">
        <f t="shared" si="3"/>
        <v>0</v>
      </c>
      <c r="G93" s="63"/>
    </row>
    <row r="94" spans="1:7" ht="12" customHeight="1" x14ac:dyDescent="0.2">
      <c r="A94" s="377">
        <v>0</v>
      </c>
      <c r="B94" s="139"/>
      <c r="C94" s="71" t="s">
        <v>187</v>
      </c>
      <c r="D94" s="45">
        <f>D7/3</f>
        <v>0</v>
      </c>
      <c r="E94" s="92"/>
      <c r="F94" s="363">
        <f>A94*D94+B95*D95+B96*D96+B97*D97</f>
        <v>0</v>
      </c>
      <c r="G94" s="147"/>
    </row>
    <row r="95" spans="1:7" ht="12" customHeight="1" x14ac:dyDescent="0.2">
      <c r="A95" s="378"/>
      <c r="B95" s="8">
        <v>0</v>
      </c>
      <c r="C95" s="136" t="s">
        <v>55</v>
      </c>
      <c r="D95" s="45">
        <f>D8/1.5</f>
        <v>0</v>
      </c>
      <c r="E95" s="92"/>
      <c r="F95" s="365"/>
      <c r="G95" s="94"/>
    </row>
    <row r="96" spans="1:7" ht="12" customHeight="1" x14ac:dyDescent="0.2">
      <c r="A96" s="378"/>
      <c r="B96" s="8">
        <v>0</v>
      </c>
      <c r="C96" s="136" t="s">
        <v>56</v>
      </c>
      <c r="D96" s="45">
        <v>5</v>
      </c>
      <c r="E96" s="92"/>
      <c r="F96" s="365"/>
      <c r="G96" s="94"/>
    </row>
    <row r="97" spans="1:7" ht="12" customHeight="1" x14ac:dyDescent="0.2">
      <c r="A97" s="379"/>
      <c r="B97" s="8">
        <v>0</v>
      </c>
      <c r="C97" s="137" t="s">
        <v>57</v>
      </c>
      <c r="D97" s="61">
        <f>D8/1.5</f>
        <v>0</v>
      </c>
      <c r="E97" s="92"/>
      <c r="F97" s="366"/>
      <c r="G97" s="100"/>
    </row>
    <row r="98" spans="1:7" ht="12" customHeight="1" x14ac:dyDescent="0.2">
      <c r="A98" s="247">
        <v>0</v>
      </c>
      <c r="B98" s="139"/>
      <c r="C98" s="71" t="s">
        <v>127</v>
      </c>
      <c r="D98" s="45">
        <f>D2/5</f>
        <v>0</v>
      </c>
      <c r="E98" s="92"/>
      <c r="F98" s="248">
        <f t="shared" ref="F98:F108" si="4">A98*D98</f>
        <v>0</v>
      </c>
      <c r="G98" s="147"/>
    </row>
    <row r="99" spans="1:7" ht="12" customHeight="1" x14ac:dyDescent="0.2">
      <c r="A99" s="247">
        <v>0</v>
      </c>
      <c r="B99" s="139"/>
      <c r="C99" s="71" t="s">
        <v>159</v>
      </c>
      <c r="D99" s="45">
        <f>D8/1.5</f>
        <v>0</v>
      </c>
      <c r="E99" s="92"/>
      <c r="F99" s="199">
        <f t="shared" si="4"/>
        <v>0</v>
      </c>
      <c r="G99" s="94"/>
    </row>
    <row r="100" spans="1:7" ht="12" customHeight="1" x14ac:dyDescent="0.2">
      <c r="A100" s="247">
        <v>0</v>
      </c>
      <c r="B100" s="139"/>
      <c r="C100" s="71" t="s">
        <v>128</v>
      </c>
      <c r="D100" s="45">
        <v>2</v>
      </c>
      <c r="E100" s="92"/>
      <c r="F100" s="199">
        <f t="shared" si="4"/>
        <v>0</v>
      </c>
      <c r="G100" s="94"/>
    </row>
    <row r="101" spans="1:7" ht="12" customHeight="1" x14ac:dyDescent="0.2">
      <c r="A101" s="253">
        <v>0</v>
      </c>
      <c r="B101" s="10">
        <v>0</v>
      </c>
      <c r="C101" s="97" t="s">
        <v>129</v>
      </c>
      <c r="D101" s="65">
        <f>B101</f>
        <v>0</v>
      </c>
      <c r="E101" s="92"/>
      <c r="F101" s="254">
        <f t="shared" si="4"/>
        <v>0</v>
      </c>
      <c r="G101" s="100"/>
    </row>
    <row r="102" spans="1:7" ht="12" customHeight="1" x14ac:dyDescent="0.2">
      <c r="A102" s="252">
        <v>0</v>
      </c>
      <c r="B102" s="380">
        <v>0</v>
      </c>
      <c r="C102" s="95" t="s">
        <v>227</v>
      </c>
      <c r="D102" s="133">
        <f>B102*D2/10</f>
        <v>0</v>
      </c>
      <c r="E102" s="92"/>
      <c r="F102" s="367">
        <f>A102*D102+A103*D103</f>
        <v>0</v>
      </c>
      <c r="G102" s="234"/>
    </row>
    <row r="103" spans="1:7" ht="12" customHeight="1" x14ac:dyDescent="0.2">
      <c r="A103" s="253">
        <v>0</v>
      </c>
      <c r="B103" s="381"/>
      <c r="C103" s="97" t="s">
        <v>228</v>
      </c>
      <c r="D103" s="61">
        <f>2*B102*D2/10</f>
        <v>0</v>
      </c>
      <c r="E103" s="92"/>
      <c r="F103" s="382"/>
      <c r="G103" s="259"/>
    </row>
    <row r="104" spans="1:7" ht="12" customHeight="1" x14ac:dyDescent="0.2">
      <c r="A104" s="247">
        <v>0</v>
      </c>
      <c r="B104" s="8">
        <v>0</v>
      </c>
      <c r="C104" s="71" t="s">
        <v>58</v>
      </c>
      <c r="D104" s="45">
        <f>SQRT(B104)*(D5+D8)*D2/30</f>
        <v>0</v>
      </c>
      <c r="E104" s="92"/>
      <c r="F104" s="93">
        <f t="shared" si="4"/>
        <v>0</v>
      </c>
      <c r="G104" s="94"/>
    </row>
    <row r="105" spans="1:7" s="77" customFormat="1" ht="12" customHeight="1" x14ac:dyDescent="0.2">
      <c r="A105" s="247">
        <v>0</v>
      </c>
      <c r="B105" s="8">
        <v>0</v>
      </c>
      <c r="C105" s="206" t="s">
        <v>259</v>
      </c>
      <c r="D105" s="45">
        <f>2+B105</f>
        <v>2</v>
      </c>
      <c r="E105" s="92"/>
      <c r="F105" s="93">
        <f t="shared" si="4"/>
        <v>0</v>
      </c>
      <c r="G105" s="94"/>
    </row>
    <row r="106" spans="1:7" ht="12" customHeight="1" x14ac:dyDescent="0.2">
      <c r="A106" s="247">
        <v>0</v>
      </c>
      <c r="B106" s="139"/>
      <c r="C106" s="71" t="s">
        <v>220</v>
      </c>
      <c r="D106" s="45">
        <v>12</v>
      </c>
      <c r="E106" s="92"/>
      <c r="F106" s="218">
        <f>A106*D106</f>
        <v>0</v>
      </c>
      <c r="G106" s="219"/>
    </row>
    <row r="107" spans="1:7" ht="12" customHeight="1" x14ac:dyDescent="0.2">
      <c r="A107" s="247">
        <v>0</v>
      </c>
      <c r="B107" s="139"/>
      <c r="C107" s="71" t="s">
        <v>59</v>
      </c>
      <c r="D107" s="45">
        <v>2</v>
      </c>
      <c r="E107" s="92"/>
      <c r="F107" s="93">
        <f t="shared" si="4"/>
        <v>0</v>
      </c>
      <c r="G107" s="94"/>
    </row>
    <row r="108" spans="1:7" ht="12" customHeight="1" x14ac:dyDescent="0.2">
      <c r="A108" s="253">
        <v>0</v>
      </c>
      <c r="B108" s="8">
        <v>0</v>
      </c>
      <c r="C108" s="79" t="s">
        <v>60</v>
      </c>
      <c r="D108" s="61">
        <f>B108/4</f>
        <v>0</v>
      </c>
      <c r="E108" s="92"/>
      <c r="F108" s="93">
        <f t="shared" si="4"/>
        <v>0</v>
      </c>
      <c r="G108" s="94"/>
    </row>
    <row r="109" spans="1:7" ht="12" customHeight="1" x14ac:dyDescent="0.2">
      <c r="A109" s="247">
        <v>0</v>
      </c>
      <c r="B109" s="139"/>
      <c r="C109" s="71" t="s">
        <v>61</v>
      </c>
      <c r="D109" s="45">
        <v>2</v>
      </c>
      <c r="E109" s="92"/>
      <c r="F109" s="363">
        <f>A109*D109+A110*D110+A111*D111+A112*D112</f>
        <v>0</v>
      </c>
      <c r="G109" s="147"/>
    </row>
    <row r="110" spans="1:7" ht="12" customHeight="1" x14ac:dyDescent="0.2">
      <c r="A110" s="247">
        <v>0</v>
      </c>
      <c r="B110" s="139"/>
      <c r="C110" s="71" t="s">
        <v>62</v>
      </c>
      <c r="D110" s="45">
        <v>4</v>
      </c>
      <c r="E110" s="92"/>
      <c r="F110" s="365"/>
      <c r="G110" s="94"/>
    </row>
    <row r="111" spans="1:7" ht="12" customHeight="1" x14ac:dyDescent="0.2">
      <c r="A111" s="247">
        <v>0</v>
      </c>
      <c r="B111" s="139"/>
      <c r="C111" s="71" t="s">
        <v>63</v>
      </c>
      <c r="D111" s="45">
        <v>6</v>
      </c>
      <c r="E111" s="92"/>
      <c r="F111" s="365"/>
      <c r="G111" s="94"/>
    </row>
    <row r="112" spans="1:7" ht="12" customHeight="1" x14ac:dyDescent="0.2">
      <c r="A112" s="247">
        <v>0</v>
      </c>
      <c r="B112" s="139"/>
      <c r="C112" s="70" t="s">
        <v>64</v>
      </c>
      <c r="D112" s="61">
        <v>8</v>
      </c>
      <c r="E112" s="92"/>
      <c r="F112" s="366"/>
      <c r="G112" s="100"/>
    </row>
    <row r="113" spans="1:7" ht="12" customHeight="1" x14ac:dyDescent="0.2">
      <c r="A113" s="252">
        <v>0</v>
      </c>
      <c r="B113" s="142"/>
      <c r="C113" s="95" t="s">
        <v>65</v>
      </c>
      <c r="D113" s="45">
        <v>2</v>
      </c>
      <c r="E113" s="92"/>
      <c r="F113" s="363">
        <f>A113*D113+A114*D114+A115*D115+A116*D116</f>
        <v>0</v>
      </c>
      <c r="G113" s="147"/>
    </row>
    <row r="114" spans="1:7" ht="12" customHeight="1" x14ac:dyDescent="0.2">
      <c r="A114" s="247">
        <v>0</v>
      </c>
      <c r="B114" s="139"/>
      <c r="C114" s="71" t="s">
        <v>66</v>
      </c>
      <c r="D114" s="45">
        <v>4</v>
      </c>
      <c r="E114" s="92"/>
      <c r="F114" s="365"/>
      <c r="G114" s="94"/>
    </row>
    <row r="115" spans="1:7" ht="12" customHeight="1" x14ac:dyDescent="0.2">
      <c r="A115" s="247">
        <v>0</v>
      </c>
      <c r="B115" s="139"/>
      <c r="C115" s="71" t="s">
        <v>67</v>
      </c>
      <c r="D115" s="45">
        <v>6</v>
      </c>
      <c r="E115" s="92"/>
      <c r="F115" s="365"/>
      <c r="G115" s="94"/>
    </row>
    <row r="116" spans="1:7" ht="12" customHeight="1" x14ac:dyDescent="0.2">
      <c r="A116" s="253">
        <v>0</v>
      </c>
      <c r="B116" s="141"/>
      <c r="C116" s="97" t="s">
        <v>68</v>
      </c>
      <c r="D116" s="45">
        <v>8</v>
      </c>
      <c r="E116" s="92"/>
      <c r="F116" s="366"/>
      <c r="G116" s="100"/>
    </row>
    <row r="117" spans="1:7" ht="12" customHeight="1" x14ac:dyDescent="0.2">
      <c r="A117" s="253">
        <v>0</v>
      </c>
      <c r="B117" s="139"/>
      <c r="C117" s="79" t="s">
        <v>225</v>
      </c>
      <c r="D117" s="61">
        <f>D7*1.5</f>
        <v>0</v>
      </c>
      <c r="E117" s="92"/>
      <c r="F117" s="218">
        <f>A117*D117</f>
        <v>0</v>
      </c>
      <c r="G117" s="219"/>
    </row>
    <row r="118" spans="1:7" s="212" customFormat="1" ht="12" customHeight="1" x14ac:dyDescent="0.2">
      <c r="A118" s="211">
        <v>0</v>
      </c>
      <c r="B118" s="140"/>
      <c r="C118" s="223" t="s">
        <v>70</v>
      </c>
      <c r="D118" s="170">
        <f>D8/1.5</f>
        <v>0</v>
      </c>
      <c r="E118" s="104"/>
      <c r="F118" s="160">
        <f>A118*D118</f>
        <v>0</v>
      </c>
      <c r="G118" s="63"/>
    </row>
    <row r="119" spans="1:7" s="212" customFormat="1" ht="12" customHeight="1" x14ac:dyDescent="0.2">
      <c r="A119" s="102">
        <v>0</v>
      </c>
      <c r="B119" s="134">
        <v>0</v>
      </c>
      <c r="C119" s="103" t="s">
        <v>137</v>
      </c>
      <c r="D119" s="170">
        <f>B119</f>
        <v>0</v>
      </c>
      <c r="E119" s="104"/>
      <c r="F119" s="153">
        <f>A119*D119/2</f>
        <v>0</v>
      </c>
      <c r="G119" s="154"/>
    </row>
    <row r="120" spans="1:7" ht="12" customHeight="1" x14ac:dyDescent="0.2">
      <c r="A120" s="237">
        <v>0</v>
      </c>
      <c r="B120" s="8">
        <v>0</v>
      </c>
      <c r="C120" s="224" t="s">
        <v>73</v>
      </c>
      <c r="D120" s="45">
        <f>B120/2</f>
        <v>0</v>
      </c>
      <c r="E120" s="92"/>
      <c r="F120" s="250">
        <f>A120*D120</f>
        <v>0</v>
      </c>
      <c r="G120" s="53"/>
    </row>
    <row r="121" spans="1:7" ht="12" customHeight="1" x14ac:dyDescent="0.2">
      <c r="A121" s="237">
        <v>0</v>
      </c>
      <c r="B121" s="139"/>
      <c r="C121" s="224" t="s">
        <v>131</v>
      </c>
      <c r="D121" s="46">
        <v>-0.2</v>
      </c>
      <c r="E121" s="92"/>
      <c r="F121" s="159" t="s">
        <v>146</v>
      </c>
      <c r="G121" s="60">
        <f>-20*A121</f>
        <v>0</v>
      </c>
    </row>
    <row r="122" spans="1:7" ht="12" customHeight="1" x14ac:dyDescent="0.2">
      <c r="A122" s="237">
        <v>0</v>
      </c>
      <c r="B122" s="8">
        <v>0</v>
      </c>
      <c r="C122" s="224" t="s">
        <v>74</v>
      </c>
      <c r="D122" s="45">
        <f>7-B122</f>
        <v>7</v>
      </c>
      <c r="E122" s="92"/>
      <c r="F122" s="250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75</v>
      </c>
      <c r="D123" s="45">
        <f>ABS(D4-D6)/2</f>
        <v>0</v>
      </c>
      <c r="E123" s="92"/>
      <c r="F123" s="250">
        <f>A123*D123</f>
        <v>0</v>
      </c>
      <c r="G123" s="53"/>
    </row>
    <row r="124" spans="1:7" ht="12" customHeight="1" x14ac:dyDescent="0.2">
      <c r="A124" s="237">
        <v>0</v>
      </c>
      <c r="B124" s="139"/>
      <c r="C124" s="224" t="s">
        <v>76</v>
      </c>
      <c r="D124" s="45">
        <f>D7/3+D8/1.5</f>
        <v>0</v>
      </c>
      <c r="E124" s="92"/>
      <c r="F124" s="250">
        <f>A124*D124</f>
        <v>0</v>
      </c>
      <c r="G124" s="53"/>
    </row>
    <row r="125" spans="1:7" s="77" customFormat="1" ht="12" customHeight="1" x14ac:dyDescent="0.2">
      <c r="A125" s="237">
        <v>0</v>
      </c>
      <c r="B125" s="8">
        <v>0</v>
      </c>
      <c r="C125" s="225" t="s">
        <v>231</v>
      </c>
      <c r="D125" s="256">
        <f>B125/2.5</f>
        <v>0</v>
      </c>
      <c r="E125" s="92"/>
      <c r="F125" s="250">
        <f t="shared" ref="F125" si="5">A125*D125</f>
        <v>0</v>
      </c>
      <c r="G125" s="53"/>
    </row>
    <row r="126" spans="1:7" ht="12" customHeight="1" x14ac:dyDescent="0.2">
      <c r="A126" s="237">
        <v>0</v>
      </c>
      <c r="B126" s="8">
        <v>0</v>
      </c>
      <c r="C126" s="224" t="s">
        <v>77</v>
      </c>
      <c r="D126" s="45">
        <f>4+B126</f>
        <v>4</v>
      </c>
      <c r="E126" s="92"/>
      <c r="F126" s="250">
        <f>A126*D126</f>
        <v>0</v>
      </c>
      <c r="G126" s="53"/>
    </row>
    <row r="127" spans="1:7" s="76" customFormat="1" ht="12" customHeight="1" x14ac:dyDescent="0.2">
      <c r="A127" s="252">
        <v>0</v>
      </c>
      <c r="B127" s="142"/>
      <c r="C127" s="95" t="s">
        <v>78</v>
      </c>
      <c r="D127" s="49">
        <f>D6/2</f>
        <v>0</v>
      </c>
      <c r="E127" s="96"/>
      <c r="F127" s="249">
        <f t="shared" ref="F127:F134" si="6">A127*D127</f>
        <v>0</v>
      </c>
      <c r="G127" s="51"/>
    </row>
    <row r="128" spans="1:7" s="77" customFormat="1" ht="12" customHeight="1" x14ac:dyDescent="0.2">
      <c r="A128" s="247">
        <v>0</v>
      </c>
      <c r="B128" s="139"/>
      <c r="C128" s="71" t="s">
        <v>79</v>
      </c>
      <c r="D128" s="45">
        <v>-1</v>
      </c>
      <c r="E128" s="92"/>
      <c r="F128" s="159">
        <f t="shared" si="6"/>
        <v>0</v>
      </c>
      <c r="G128" s="60"/>
    </row>
    <row r="129" spans="1:7" s="77" customFormat="1" ht="12" customHeight="1" x14ac:dyDescent="0.2">
      <c r="A129" s="247">
        <v>0</v>
      </c>
      <c r="B129" s="134">
        <v>0</v>
      </c>
      <c r="C129" s="206" t="s">
        <v>257</v>
      </c>
      <c r="D129" s="264">
        <f>(4-B129)/2</f>
        <v>2</v>
      </c>
      <c r="E129" s="92"/>
      <c r="F129" s="250">
        <f t="shared" si="6"/>
        <v>0</v>
      </c>
      <c r="G129" s="53"/>
    </row>
    <row r="130" spans="1:7" s="77" customFormat="1" ht="12" customHeight="1" x14ac:dyDescent="0.2">
      <c r="A130" s="247">
        <v>0</v>
      </c>
      <c r="B130" s="139"/>
      <c r="C130" s="71" t="s">
        <v>81</v>
      </c>
      <c r="D130" s="45">
        <v>2</v>
      </c>
      <c r="E130" s="92"/>
      <c r="F130" s="250">
        <f t="shared" si="6"/>
        <v>0</v>
      </c>
      <c r="G130" s="53"/>
    </row>
    <row r="131" spans="1:7" s="77" customFormat="1" ht="12" customHeight="1" x14ac:dyDescent="0.2">
      <c r="A131" s="316">
        <v>0</v>
      </c>
      <c r="B131" s="139"/>
      <c r="C131" s="71" t="s">
        <v>83</v>
      </c>
      <c r="D131" s="45">
        <v>-2</v>
      </c>
      <c r="E131" s="92"/>
      <c r="F131" s="159">
        <f t="shared" si="6"/>
        <v>0</v>
      </c>
      <c r="G131" s="60"/>
    </row>
    <row r="132" spans="1:7" s="80" customFormat="1" ht="12" customHeight="1" x14ac:dyDescent="0.2">
      <c r="A132" s="317">
        <v>0</v>
      </c>
      <c r="B132" s="141"/>
      <c r="C132" s="319" t="s">
        <v>260</v>
      </c>
      <c r="D132" s="54">
        <f>D2/5+B104</f>
        <v>0</v>
      </c>
      <c r="E132" s="98"/>
      <c r="F132" s="322">
        <f t="shared" si="6"/>
        <v>0</v>
      </c>
      <c r="G132" s="323"/>
    </row>
    <row r="133" spans="1:7" s="76" customFormat="1" ht="12" customHeight="1" x14ac:dyDescent="0.2">
      <c r="A133" s="238">
        <v>0</v>
      </c>
      <c r="B133" s="142"/>
      <c r="C133" s="226" t="s">
        <v>84</v>
      </c>
      <c r="D133" s="49">
        <f>D2/2</f>
        <v>0</v>
      </c>
      <c r="E133" s="96"/>
      <c r="F133" s="260">
        <f t="shared" si="6"/>
        <v>0</v>
      </c>
      <c r="G133" s="220"/>
    </row>
    <row r="134" spans="1:7" s="80" customFormat="1" ht="12" customHeight="1" x14ac:dyDescent="0.2">
      <c r="A134" s="239">
        <v>0</v>
      </c>
      <c r="B134" s="141"/>
      <c r="C134" s="227" t="s">
        <v>86</v>
      </c>
      <c r="D134" s="54">
        <f>D3/2</f>
        <v>0</v>
      </c>
      <c r="E134" s="98"/>
      <c r="F134" s="263">
        <f t="shared" si="6"/>
        <v>0</v>
      </c>
      <c r="G134" s="222"/>
    </row>
    <row r="135" spans="1:7" ht="12" customHeight="1" x14ac:dyDescent="0.2">
      <c r="A135" s="237">
        <v>0</v>
      </c>
      <c r="B135" s="139"/>
      <c r="C135" s="225" t="s">
        <v>244</v>
      </c>
      <c r="D135" s="118">
        <f>D7/3</f>
        <v>0</v>
      </c>
      <c r="E135" s="92"/>
      <c r="F135" s="367">
        <f>A135*D135+A136*D136+A1333*D137+A138*D138</f>
        <v>0</v>
      </c>
      <c r="G135" s="221"/>
    </row>
    <row r="136" spans="1:7" s="77" customFormat="1" ht="12" customHeight="1" x14ac:dyDescent="0.2">
      <c r="A136" s="237">
        <v>0</v>
      </c>
      <c r="B136" s="139"/>
      <c r="C136" s="225" t="s">
        <v>245</v>
      </c>
      <c r="D136" s="118">
        <f>D7/2</f>
        <v>0</v>
      </c>
      <c r="E136" s="92"/>
      <c r="F136" s="368"/>
      <c r="G136" s="221"/>
    </row>
    <row r="137" spans="1:7" s="77" customFormat="1" ht="12" customHeight="1" x14ac:dyDescent="0.2">
      <c r="A137" s="237">
        <v>0</v>
      </c>
      <c r="B137" s="139"/>
      <c r="C137" s="225" t="s">
        <v>246</v>
      </c>
      <c r="D137" s="118">
        <f>D7</f>
        <v>0</v>
      </c>
      <c r="E137" s="92"/>
      <c r="F137" s="368"/>
      <c r="G137" s="221"/>
    </row>
    <row r="138" spans="1:7" ht="12" customHeight="1" x14ac:dyDescent="0.2">
      <c r="A138" s="239">
        <v>0</v>
      </c>
      <c r="B138" s="139"/>
      <c r="C138" s="241" t="s">
        <v>247</v>
      </c>
      <c r="D138" s="61">
        <f>D7*1.5</f>
        <v>0</v>
      </c>
      <c r="E138" s="92"/>
      <c r="F138" s="369"/>
      <c r="G138" s="222"/>
    </row>
    <row r="139" spans="1:7" ht="12" customHeight="1" x14ac:dyDescent="0.2">
      <c r="A139" s="124">
        <v>0</v>
      </c>
      <c r="B139" s="168">
        <v>0</v>
      </c>
      <c r="C139" s="99" t="s">
        <v>221</v>
      </c>
      <c r="D139" s="45">
        <f>B139/2</f>
        <v>0</v>
      </c>
      <c r="E139" s="92"/>
      <c r="F139" s="218">
        <f>A139*D139</f>
        <v>0</v>
      </c>
      <c r="G139" s="219"/>
    </row>
    <row r="140" spans="1:7" ht="12" customHeight="1" x14ac:dyDescent="0.2">
      <c r="A140" s="237">
        <v>0</v>
      </c>
      <c r="B140" s="139"/>
      <c r="C140" s="224" t="s">
        <v>89</v>
      </c>
      <c r="D140" s="45">
        <v>2</v>
      </c>
      <c r="E140" s="92"/>
      <c r="F140" s="262">
        <f t="shared" ref="F140:F145" si="7">A140*D140</f>
        <v>0</v>
      </c>
      <c r="G140" s="221"/>
    </row>
    <row r="141" spans="1:7" ht="12" customHeight="1" x14ac:dyDescent="0.2">
      <c r="A141" s="237">
        <v>0</v>
      </c>
      <c r="B141" s="139"/>
      <c r="C141" s="224" t="s">
        <v>90</v>
      </c>
      <c r="D141" s="45">
        <v>2</v>
      </c>
      <c r="E141" s="92"/>
      <c r="F141" s="262">
        <f t="shared" si="7"/>
        <v>0</v>
      </c>
      <c r="G141" s="221"/>
    </row>
    <row r="142" spans="1:7" ht="12" customHeight="1" x14ac:dyDescent="0.2">
      <c r="A142" s="279">
        <v>1</v>
      </c>
      <c r="B142" s="280">
        <v>1</v>
      </c>
      <c r="C142" s="281" t="s">
        <v>91</v>
      </c>
      <c r="D142" s="282">
        <f>2*B142</f>
        <v>2</v>
      </c>
      <c r="E142" s="92"/>
      <c r="F142" s="283">
        <f t="shared" si="7"/>
        <v>2</v>
      </c>
      <c r="G142" s="281"/>
    </row>
    <row r="143" spans="1:7" ht="12" customHeight="1" x14ac:dyDescent="0.2">
      <c r="A143" s="237">
        <v>0</v>
      </c>
      <c r="B143" s="139"/>
      <c r="C143" s="224" t="s">
        <v>92</v>
      </c>
      <c r="D143" s="45">
        <f>D9/2</f>
        <v>0</v>
      </c>
      <c r="E143" s="92"/>
      <c r="F143" s="262">
        <f t="shared" si="7"/>
        <v>0</v>
      </c>
      <c r="G143" s="221"/>
    </row>
    <row r="144" spans="1:7" s="76" customFormat="1" ht="12" customHeight="1" x14ac:dyDescent="0.2">
      <c r="A144" s="252">
        <v>0</v>
      </c>
      <c r="B144" s="9">
        <v>0</v>
      </c>
      <c r="C144" s="95" t="s">
        <v>93</v>
      </c>
      <c r="D144" s="49">
        <f>B144</f>
        <v>0</v>
      </c>
      <c r="E144" s="96"/>
      <c r="F144" s="249">
        <f t="shared" si="7"/>
        <v>0</v>
      </c>
      <c r="G144" s="51"/>
    </row>
    <row r="145" spans="1:7" s="80" customFormat="1" ht="12" customHeight="1" x14ac:dyDescent="0.2">
      <c r="A145" s="253">
        <v>0</v>
      </c>
      <c r="B145" s="141"/>
      <c r="C145" s="97" t="s">
        <v>94</v>
      </c>
      <c r="D145" s="54">
        <v>4</v>
      </c>
      <c r="E145" s="98"/>
      <c r="F145" s="251">
        <f t="shared" si="7"/>
        <v>0</v>
      </c>
      <c r="G145" s="56"/>
    </row>
    <row r="146" spans="1:7" ht="12" customHeight="1" x14ac:dyDescent="0.2">
      <c r="A146" s="247">
        <v>0</v>
      </c>
      <c r="B146" s="139"/>
      <c r="C146" s="71" t="s">
        <v>95</v>
      </c>
      <c r="D146" s="118">
        <v>2</v>
      </c>
      <c r="E146" s="92"/>
      <c r="F146" s="370">
        <f>A146*D146+A147*D147+A148*D148+A149*D149</f>
        <v>0</v>
      </c>
      <c r="G146" s="53"/>
    </row>
    <row r="147" spans="1:7" ht="12" customHeight="1" x14ac:dyDescent="0.2">
      <c r="A147" s="247">
        <v>0</v>
      </c>
      <c r="B147" s="139"/>
      <c r="C147" s="71" t="s">
        <v>96</v>
      </c>
      <c r="D147" s="118">
        <v>4</v>
      </c>
      <c r="E147" s="92"/>
      <c r="F147" s="371"/>
      <c r="G147" s="53"/>
    </row>
    <row r="148" spans="1:7" ht="12" customHeight="1" x14ac:dyDescent="0.2">
      <c r="A148" s="247">
        <v>0</v>
      </c>
      <c r="B148" s="139"/>
      <c r="C148" s="71" t="s">
        <v>97</v>
      </c>
      <c r="D148" s="118">
        <v>6</v>
      </c>
      <c r="E148" s="92"/>
      <c r="F148" s="371"/>
      <c r="G148" s="53"/>
    </row>
    <row r="149" spans="1:7" ht="12" customHeight="1" x14ac:dyDescent="0.2">
      <c r="A149" s="247">
        <v>0</v>
      </c>
      <c r="B149" s="139"/>
      <c r="C149" s="71" t="s">
        <v>98</v>
      </c>
      <c r="D149" s="118">
        <v>8</v>
      </c>
      <c r="E149" s="92"/>
      <c r="F149" s="372"/>
      <c r="G149" s="53"/>
    </row>
    <row r="150" spans="1:7" s="76" customFormat="1" ht="12" customHeight="1" x14ac:dyDescent="0.2">
      <c r="A150" s="252">
        <v>0</v>
      </c>
      <c r="B150" s="134">
        <v>0</v>
      </c>
      <c r="C150" s="208" t="s">
        <v>258</v>
      </c>
      <c r="D150" s="49">
        <f>(B150-4)*D7/3</f>
        <v>0</v>
      </c>
      <c r="E150" s="96"/>
      <c r="F150" s="249">
        <f t="shared" ref="F150:F158" si="8">A150*D150</f>
        <v>0</v>
      </c>
      <c r="G150" s="51"/>
    </row>
    <row r="151" spans="1:7" s="80" customFormat="1" ht="12" customHeight="1" x14ac:dyDescent="0.2">
      <c r="A151" s="253">
        <v>0</v>
      </c>
      <c r="B151" s="141"/>
      <c r="C151" s="97" t="s">
        <v>99</v>
      </c>
      <c r="D151" s="54">
        <f>D9/2</f>
        <v>0</v>
      </c>
      <c r="E151" s="98"/>
      <c r="F151" s="251">
        <f t="shared" si="8"/>
        <v>0</v>
      </c>
      <c r="G151" s="56"/>
    </row>
    <row r="152" spans="1:7" ht="12" customHeight="1" x14ac:dyDescent="0.2">
      <c r="A152" s="237">
        <v>0</v>
      </c>
      <c r="B152" s="8">
        <v>0</v>
      </c>
      <c r="C152" s="224" t="s">
        <v>103</v>
      </c>
      <c r="D152" s="45">
        <f>B152+D5/2+B166/3</f>
        <v>0</v>
      </c>
      <c r="E152" s="92"/>
      <c r="F152" s="262">
        <f t="shared" si="8"/>
        <v>0</v>
      </c>
      <c r="G152" s="221"/>
    </row>
    <row r="153" spans="1:7" ht="12" customHeight="1" x14ac:dyDescent="0.2">
      <c r="A153" s="124">
        <v>0</v>
      </c>
      <c r="B153" s="8">
        <v>0</v>
      </c>
      <c r="C153" s="99" t="s">
        <v>226</v>
      </c>
      <c r="D153" s="45">
        <f>B153</f>
        <v>0</v>
      </c>
      <c r="E153" s="92"/>
      <c r="F153" s="218">
        <f>A153*D153</f>
        <v>0</v>
      </c>
      <c r="G153" s="219"/>
    </row>
    <row r="154" spans="1:7" ht="12" customHeight="1" x14ac:dyDescent="0.2">
      <c r="A154" s="239">
        <v>0</v>
      </c>
      <c r="B154" s="139"/>
      <c r="C154" s="227" t="s">
        <v>104</v>
      </c>
      <c r="D154" s="54">
        <f>1.5*(D4+D6)</f>
        <v>0</v>
      </c>
      <c r="E154" s="98"/>
      <c r="F154" s="263">
        <f t="shared" si="8"/>
        <v>0</v>
      </c>
      <c r="G154" s="222"/>
    </row>
    <row r="155" spans="1:7" ht="12" customHeight="1" x14ac:dyDescent="0.2">
      <c r="A155" s="247">
        <v>0</v>
      </c>
      <c r="B155" s="139"/>
      <c r="C155" s="71" t="s">
        <v>105</v>
      </c>
      <c r="D155" s="45">
        <f>D3/2</f>
        <v>0</v>
      </c>
      <c r="E155" s="92"/>
      <c r="F155" s="250">
        <f t="shared" si="8"/>
        <v>0</v>
      </c>
      <c r="G155" s="53"/>
    </row>
    <row r="156" spans="1:7" ht="12" customHeight="1" x14ac:dyDescent="0.2">
      <c r="A156" s="247">
        <v>0</v>
      </c>
      <c r="B156" s="8">
        <v>0</v>
      </c>
      <c r="C156" s="71" t="s">
        <v>107</v>
      </c>
      <c r="D156" s="45">
        <f>(B156+D2-10)/3</f>
        <v>-3.3333333333333335</v>
      </c>
      <c r="E156" s="92"/>
      <c r="F156" s="250">
        <f t="shared" si="8"/>
        <v>0</v>
      </c>
      <c r="G156" s="53"/>
    </row>
    <row r="157" spans="1:7" ht="12" customHeight="1" x14ac:dyDescent="0.2">
      <c r="A157" s="343">
        <v>0</v>
      </c>
      <c r="B157" s="8">
        <v>0</v>
      </c>
      <c r="C157" s="71" t="s">
        <v>264</v>
      </c>
      <c r="D157" s="58">
        <f>-3+((D5-B157)/2+D4/2+D3/4)*D7/10</f>
        <v>-3</v>
      </c>
      <c r="E157" s="92"/>
      <c r="F157" s="341">
        <f t="shared" si="8"/>
        <v>0</v>
      </c>
      <c r="G157" s="53"/>
    </row>
    <row r="158" spans="1:7" ht="12" customHeight="1" thickBot="1" x14ac:dyDescent="0.25">
      <c r="A158" s="2">
        <v>0</v>
      </c>
      <c r="B158" s="139"/>
      <c r="C158" s="84" t="s">
        <v>106</v>
      </c>
      <c r="D158" s="66">
        <f>-D7</f>
        <v>0</v>
      </c>
      <c r="E158" s="106"/>
      <c r="F158" s="161">
        <f t="shared" si="8"/>
        <v>0</v>
      </c>
      <c r="G158" s="68"/>
    </row>
    <row r="159" spans="1:7" ht="12" customHeight="1" thickBot="1" x14ac:dyDescent="0.25">
      <c r="A159" s="87"/>
      <c r="B159" s="139"/>
      <c r="C159" s="44"/>
      <c r="D159" s="69"/>
    </row>
    <row r="160" spans="1:7" ht="26.25" customHeight="1" x14ac:dyDescent="0.2">
      <c r="A160" s="102">
        <v>0</v>
      </c>
      <c r="B160" s="139"/>
      <c r="C160" s="82" t="s">
        <v>108</v>
      </c>
      <c r="D160" s="229">
        <v>1</v>
      </c>
      <c r="E160" s="373" t="s">
        <v>174</v>
      </c>
      <c r="F160" s="73">
        <f t="shared" ref="F160:F161" si="9">A160*D160</f>
        <v>0</v>
      </c>
    </row>
    <row r="161" spans="1:7" ht="12" customHeight="1" thickBot="1" x14ac:dyDescent="0.25">
      <c r="A161" s="247">
        <v>0</v>
      </c>
      <c r="B161" s="8">
        <v>0</v>
      </c>
      <c r="C161" s="236" t="s">
        <v>254</v>
      </c>
      <c r="D161" s="66">
        <f>3+B161</f>
        <v>3</v>
      </c>
      <c r="E161" s="374"/>
      <c r="F161" s="75">
        <f t="shared" si="9"/>
        <v>0</v>
      </c>
    </row>
    <row r="162" spans="1:7" ht="12" customHeight="1" thickBot="1" x14ac:dyDescent="0.25">
      <c r="A162" s="87"/>
      <c r="B162" s="139"/>
      <c r="C162" s="44"/>
      <c r="D162" s="69"/>
    </row>
    <row r="163" spans="1:7" ht="26.25" customHeight="1" x14ac:dyDescent="0.2">
      <c r="A163" s="240">
        <v>0</v>
      </c>
      <c r="B163" s="139"/>
      <c r="C163" s="243" t="s">
        <v>108</v>
      </c>
      <c r="D163" s="229">
        <v>2</v>
      </c>
      <c r="E163" s="375" t="s">
        <v>253</v>
      </c>
      <c r="F163" s="73">
        <f t="shared" ref="F163:F164" si="10">A163*D163</f>
        <v>0</v>
      </c>
    </row>
    <row r="164" spans="1:7" ht="12" customHeight="1" thickBot="1" x14ac:dyDescent="0.25">
      <c r="A164" s="237">
        <v>0</v>
      </c>
      <c r="B164" s="8">
        <v>0</v>
      </c>
      <c r="C164" s="244" t="s">
        <v>254</v>
      </c>
      <c r="D164" s="66">
        <f>3+3*B164</f>
        <v>3</v>
      </c>
      <c r="E164" s="376"/>
      <c r="F164" s="75">
        <f t="shared" si="10"/>
        <v>0</v>
      </c>
    </row>
    <row r="165" spans="1:7" ht="12" customHeight="1" x14ac:dyDescent="0.2">
      <c r="A165" s="87"/>
      <c r="B165" s="139"/>
      <c r="C165" s="44"/>
      <c r="D165" s="69"/>
    </row>
    <row r="166" spans="1:7" ht="12" customHeight="1" x14ac:dyDescent="0.2">
      <c r="A166" s="87"/>
      <c r="B166" s="9">
        <v>0</v>
      </c>
      <c r="C166" s="107" t="s">
        <v>171</v>
      </c>
      <c r="D166" s="114"/>
      <c r="E166" s="76"/>
    </row>
    <row r="167" spans="1:7" ht="12" customHeight="1" x14ac:dyDescent="0.2">
      <c r="A167" s="87"/>
      <c r="B167" s="139"/>
      <c r="C167" s="79" t="s">
        <v>168</v>
      </c>
      <c r="D167" s="54">
        <f>B166*D11</f>
        <v>0</v>
      </c>
      <c r="E167" s="77"/>
    </row>
    <row r="168" spans="1:7" ht="12" customHeight="1" x14ac:dyDescent="0.2">
      <c r="A168" s="247">
        <v>0</v>
      </c>
      <c r="B168" s="139"/>
      <c r="C168" s="71" t="s">
        <v>162</v>
      </c>
      <c r="D168" s="45">
        <f>D167/5</f>
        <v>0</v>
      </c>
      <c r="E168" s="77"/>
      <c r="F168" s="74">
        <f t="shared" ref="F168:F174" si="11">A168*D168</f>
        <v>0</v>
      </c>
    </row>
    <row r="169" spans="1:7" ht="12" customHeight="1" x14ac:dyDescent="0.2">
      <c r="A169" s="247">
        <v>0</v>
      </c>
      <c r="B169" s="139"/>
      <c r="C169" s="71" t="s">
        <v>163</v>
      </c>
      <c r="D169" s="78">
        <f>D167/4</f>
        <v>0</v>
      </c>
      <c r="E169" s="76"/>
      <c r="F169" s="74">
        <f t="shared" si="11"/>
        <v>0</v>
      </c>
    </row>
    <row r="170" spans="1:7" ht="12" customHeight="1" x14ac:dyDescent="0.2">
      <c r="A170" s="247">
        <v>0</v>
      </c>
      <c r="B170" s="139"/>
      <c r="C170" s="71" t="s">
        <v>164</v>
      </c>
      <c r="D170" s="45">
        <f>D167/3</f>
        <v>0</v>
      </c>
      <c r="E170" s="77"/>
      <c r="F170" s="74">
        <f t="shared" si="11"/>
        <v>0</v>
      </c>
    </row>
    <row r="171" spans="1:7" ht="12" customHeight="1" x14ac:dyDescent="0.2">
      <c r="A171" s="247">
        <v>0</v>
      </c>
      <c r="B171" s="139"/>
      <c r="C171" s="71" t="s">
        <v>165</v>
      </c>
      <c r="D171" s="45">
        <f>D167/2</f>
        <v>0</v>
      </c>
      <c r="E171" s="77"/>
      <c r="F171" s="74">
        <f t="shared" si="11"/>
        <v>0</v>
      </c>
    </row>
    <row r="172" spans="1:7" ht="12" customHeight="1" x14ac:dyDescent="0.2">
      <c r="A172" s="253">
        <v>0</v>
      </c>
      <c r="B172" s="139"/>
      <c r="C172" s="79" t="s">
        <v>166</v>
      </c>
      <c r="D172" s="54">
        <f>D167/1.5</f>
        <v>0</v>
      </c>
      <c r="E172" s="80"/>
      <c r="F172" s="81">
        <f t="shared" si="11"/>
        <v>0</v>
      </c>
    </row>
    <row r="173" spans="1:7" ht="12" customHeight="1" x14ac:dyDescent="0.2">
      <c r="A173" s="252">
        <v>0</v>
      </c>
      <c r="B173" s="139"/>
      <c r="C173" s="70" t="s">
        <v>172</v>
      </c>
      <c r="D173" s="45">
        <f>0.4*SUM(F168:F172)</f>
        <v>0</v>
      </c>
      <c r="E173" s="77"/>
      <c r="F173" s="112">
        <f t="shared" si="11"/>
        <v>0</v>
      </c>
    </row>
    <row r="174" spans="1:7" ht="12" customHeight="1" x14ac:dyDescent="0.2">
      <c r="A174" s="253">
        <v>0</v>
      </c>
      <c r="B174" s="139"/>
      <c r="C174" s="70" t="s">
        <v>173</v>
      </c>
      <c r="D174" s="45">
        <f>0.6*SUM(F168:F172)</f>
        <v>0</v>
      </c>
      <c r="E174" s="77"/>
      <c r="F174" s="81">
        <f t="shared" si="11"/>
        <v>0</v>
      </c>
    </row>
    <row r="175" spans="1:7" ht="12" customHeight="1" x14ac:dyDescent="0.2">
      <c r="A175" s="87"/>
      <c r="B175" s="139"/>
      <c r="C175" s="44"/>
      <c r="D175" s="69"/>
    </row>
    <row r="176" spans="1:7" ht="12" customHeight="1" x14ac:dyDescent="0.2">
      <c r="A176" s="238">
        <v>0</v>
      </c>
      <c r="B176" s="139"/>
      <c r="C176" s="131" t="s">
        <v>51</v>
      </c>
      <c r="D176" s="49">
        <f>D2/2.5</f>
        <v>0</v>
      </c>
      <c r="E176" s="96"/>
      <c r="F176" s="233">
        <f t="shared" ref="F176" si="12">A176*D176</f>
        <v>0</v>
      </c>
      <c r="G176" s="234"/>
    </row>
    <row r="177" spans="1:7" ht="12" customHeight="1" x14ac:dyDescent="0.2">
      <c r="A177" s="237">
        <v>0</v>
      </c>
      <c r="B177" s="139"/>
      <c r="C177" s="224" t="s">
        <v>82</v>
      </c>
      <c r="D177" s="45">
        <f>D11/2</f>
        <v>0</v>
      </c>
      <c r="E177" s="92"/>
      <c r="F177" s="262">
        <f t="shared" ref="F177:F183" si="13">A177*D177</f>
        <v>0</v>
      </c>
      <c r="G177" s="219"/>
    </row>
    <row r="178" spans="1:7" s="77" customFormat="1" ht="12" customHeight="1" x14ac:dyDescent="0.2">
      <c r="A178" s="246">
        <v>0</v>
      </c>
      <c r="B178" s="8">
        <v>0</v>
      </c>
      <c r="C178" s="228" t="s">
        <v>243</v>
      </c>
      <c r="D178" s="45">
        <f>B178*D11/1.5</f>
        <v>0</v>
      </c>
      <c r="E178" s="92"/>
      <c r="F178" s="262">
        <f t="shared" si="13"/>
        <v>0</v>
      </c>
      <c r="G178" s="219"/>
    </row>
    <row r="179" spans="1:7" ht="12" customHeight="1" x14ac:dyDescent="0.2">
      <c r="A179" s="237">
        <v>0</v>
      </c>
      <c r="B179" s="139"/>
      <c r="C179" s="224" t="s">
        <v>101</v>
      </c>
      <c r="D179" s="45">
        <f>D11</f>
        <v>0</v>
      </c>
      <c r="E179" s="92"/>
      <c r="F179" s="262">
        <f t="shared" si="13"/>
        <v>0</v>
      </c>
      <c r="G179" s="219"/>
    </row>
    <row r="180" spans="1:7" ht="12" customHeight="1" x14ac:dyDescent="0.2">
      <c r="A180" s="246">
        <v>0</v>
      </c>
      <c r="B180" s="139"/>
      <c r="C180" s="228" t="s">
        <v>248</v>
      </c>
      <c r="D180" s="45">
        <f>B166/2</f>
        <v>0</v>
      </c>
      <c r="E180" s="92"/>
      <c r="F180" s="262">
        <f t="shared" si="13"/>
        <v>0</v>
      </c>
      <c r="G180" s="219"/>
    </row>
    <row r="181" spans="1:7" s="77" customFormat="1" ht="12" customHeight="1" x14ac:dyDescent="0.2">
      <c r="A181" s="237">
        <v>0</v>
      </c>
      <c r="B181" s="8">
        <v>0</v>
      </c>
      <c r="C181" s="228" t="s">
        <v>256</v>
      </c>
      <c r="D181" s="45">
        <f>0.5*B181*SUM(F168:F174)</f>
        <v>0</v>
      </c>
      <c r="E181" s="92"/>
      <c r="F181" s="262">
        <f t="shared" si="13"/>
        <v>0</v>
      </c>
      <c r="G181" s="219"/>
    </row>
    <row r="182" spans="1:7" ht="12" customHeight="1" x14ac:dyDescent="0.2">
      <c r="A182" s="237">
        <v>0</v>
      </c>
      <c r="B182" s="139"/>
      <c r="C182" s="224" t="s">
        <v>102</v>
      </c>
      <c r="D182" s="45">
        <f>D11/2</f>
        <v>0</v>
      </c>
      <c r="E182" s="92"/>
      <c r="F182" s="262">
        <f t="shared" si="13"/>
        <v>0</v>
      </c>
      <c r="G182" s="219"/>
    </row>
    <row r="183" spans="1:7" ht="12" customHeight="1" x14ac:dyDescent="0.2">
      <c r="A183" s="246">
        <v>0</v>
      </c>
      <c r="B183" s="139"/>
      <c r="C183" s="228" t="s">
        <v>249</v>
      </c>
      <c r="D183" s="45">
        <f>D11</f>
        <v>0</v>
      </c>
      <c r="E183" s="92"/>
      <c r="F183" s="293">
        <f t="shared" si="13"/>
        <v>0</v>
      </c>
      <c r="G183" s="219"/>
    </row>
    <row r="184" spans="1:7" ht="12" customHeight="1" x14ac:dyDescent="0.2">
      <c r="A184" s="87"/>
      <c r="B184" s="139"/>
      <c r="C184" s="44"/>
      <c r="D184" s="69"/>
    </row>
    <row r="185" spans="1:7" ht="12" customHeight="1" x14ac:dyDescent="0.2">
      <c r="A185" s="87"/>
      <c r="B185" s="8">
        <v>0</v>
      </c>
      <c r="C185" s="71" t="s">
        <v>112</v>
      </c>
      <c r="D185" s="69"/>
    </row>
    <row r="186" spans="1:7" ht="12" customHeight="1" x14ac:dyDescent="0.2">
      <c r="A186" s="87"/>
      <c r="B186" s="10">
        <v>0</v>
      </c>
      <c r="C186" s="71" t="s">
        <v>113</v>
      </c>
      <c r="D186" s="115"/>
      <c r="E186" s="80"/>
    </row>
    <row r="187" spans="1:7" ht="12" customHeight="1" x14ac:dyDescent="0.2">
      <c r="A187" s="87"/>
      <c r="B187" s="139"/>
      <c r="C187" s="79" t="s">
        <v>266</v>
      </c>
      <c r="D187" s="54">
        <f>B185+B186+D12</f>
        <v>0</v>
      </c>
      <c r="E187" s="77"/>
    </row>
    <row r="188" spans="1:7" ht="12" customHeight="1" x14ac:dyDescent="0.2">
      <c r="A188" s="247">
        <v>0</v>
      </c>
      <c r="B188" s="139"/>
      <c r="C188" s="71" t="s">
        <v>114</v>
      </c>
      <c r="D188" s="72">
        <f>D187</f>
        <v>0</v>
      </c>
      <c r="F188" s="108">
        <f>A188*D188</f>
        <v>0</v>
      </c>
    </row>
    <row r="189" spans="1:7" ht="12" customHeight="1" x14ac:dyDescent="0.2">
      <c r="A189" s="247">
        <v>0</v>
      </c>
      <c r="B189" s="139"/>
      <c r="C189" s="71" t="s">
        <v>115</v>
      </c>
      <c r="D189" s="72">
        <f>2*D187</f>
        <v>0</v>
      </c>
      <c r="F189" s="108">
        <f>A189*D189</f>
        <v>0</v>
      </c>
    </row>
    <row r="190" spans="1:7" ht="12" customHeight="1" x14ac:dyDescent="0.2">
      <c r="A190" s="247">
        <v>0</v>
      </c>
      <c r="B190" s="139"/>
      <c r="C190" s="71" t="s">
        <v>116</v>
      </c>
      <c r="D190" s="72">
        <f>3*D187</f>
        <v>0</v>
      </c>
      <c r="F190" s="108">
        <f>A190*D190</f>
        <v>0</v>
      </c>
    </row>
    <row r="191" spans="1:7" ht="12" customHeight="1" x14ac:dyDescent="0.2">
      <c r="A191" s="247">
        <v>0</v>
      </c>
      <c r="B191" s="139"/>
      <c r="C191" s="71" t="s">
        <v>117</v>
      </c>
      <c r="D191" s="72">
        <f>4*D187</f>
        <v>0</v>
      </c>
      <c r="F191" s="108">
        <f>A191*D191</f>
        <v>0</v>
      </c>
    </row>
    <row r="192" spans="1:7" ht="12" customHeight="1" thickBot="1" x14ac:dyDescent="0.25">
      <c r="A192" s="247">
        <v>0</v>
      </c>
      <c r="B192" s="139"/>
      <c r="C192" s="71" t="s">
        <v>118</v>
      </c>
      <c r="D192" s="72">
        <f>5*D187</f>
        <v>0</v>
      </c>
      <c r="F192" s="109">
        <f>A192*D192</f>
        <v>0</v>
      </c>
    </row>
    <row r="193" spans="1:7" ht="12" customHeight="1" x14ac:dyDescent="0.2">
      <c r="A193" s="87"/>
      <c r="B193" s="139"/>
      <c r="C193" s="44"/>
      <c r="D193" s="69"/>
    </row>
    <row r="194" spans="1:7" s="77" customFormat="1" ht="12" customHeight="1" x14ac:dyDescent="0.2">
      <c r="A194" s="237">
        <v>0</v>
      </c>
      <c r="B194" s="8">
        <v>0</v>
      </c>
      <c r="C194" s="224" t="s">
        <v>39</v>
      </c>
      <c r="D194" s="45">
        <f>D12*B194</f>
        <v>0</v>
      </c>
      <c r="E194" s="92"/>
      <c r="F194" s="218">
        <f t="shared" ref="F194:F195" si="14">A194*D194</f>
        <v>0</v>
      </c>
      <c r="G194" s="219"/>
    </row>
    <row r="195" spans="1:7" s="77" customFormat="1" ht="12" customHeight="1" x14ac:dyDescent="0.2">
      <c r="A195" s="237">
        <v>0</v>
      </c>
      <c r="B195" s="139"/>
      <c r="C195" s="224" t="s">
        <v>49</v>
      </c>
      <c r="D195" s="45">
        <f>D12/2</f>
        <v>0</v>
      </c>
      <c r="E195" s="92"/>
      <c r="F195" s="218">
        <f t="shared" si="14"/>
        <v>0</v>
      </c>
      <c r="G195" s="219"/>
    </row>
    <row r="196" spans="1:7" s="77" customFormat="1" ht="12" customHeight="1" x14ac:dyDescent="0.2">
      <c r="A196" s="237">
        <v>0</v>
      </c>
      <c r="B196" s="8">
        <v>0</v>
      </c>
      <c r="C196" s="224" t="s">
        <v>69</v>
      </c>
      <c r="D196" s="118">
        <f>B196</f>
        <v>0</v>
      </c>
      <c r="E196" s="92"/>
      <c r="F196" s="218">
        <f>A196*D196</f>
        <v>0</v>
      </c>
      <c r="G196" s="219"/>
    </row>
    <row r="197" spans="1:7" s="77" customFormat="1" ht="12" customHeight="1" x14ac:dyDescent="0.2">
      <c r="A197" s="246">
        <v>0</v>
      </c>
      <c r="B197" s="139"/>
      <c r="C197" s="224" t="s">
        <v>72</v>
      </c>
      <c r="D197" s="45">
        <f>D12</f>
        <v>0</v>
      </c>
      <c r="E197" s="92"/>
      <c r="F197" s="262">
        <f>A197*D197</f>
        <v>0</v>
      </c>
      <c r="G197" s="219"/>
    </row>
    <row r="198" spans="1:7" s="77" customFormat="1" ht="12" customHeight="1" x14ac:dyDescent="0.2">
      <c r="A198" s="237">
        <v>0</v>
      </c>
      <c r="B198" s="139"/>
      <c r="C198" s="225" t="s">
        <v>237</v>
      </c>
      <c r="D198" s="256">
        <f>D12/2+D13/2</f>
        <v>0</v>
      </c>
      <c r="E198" s="92"/>
      <c r="F198" s="262">
        <f>A198*D198</f>
        <v>0</v>
      </c>
      <c r="G198" s="219"/>
    </row>
    <row r="199" spans="1:7" s="77" customFormat="1" ht="12" customHeight="1" x14ac:dyDescent="0.2">
      <c r="A199" s="237">
        <v>0</v>
      </c>
      <c r="B199" s="8">
        <v>0</v>
      </c>
      <c r="C199" s="224" t="s">
        <v>85</v>
      </c>
      <c r="D199" s="45">
        <f>B199</f>
        <v>0</v>
      </c>
      <c r="E199" s="92"/>
      <c r="F199" s="262">
        <f t="shared" ref="F199" si="15">A199*D199</f>
        <v>0</v>
      </c>
      <c r="G199" s="219"/>
    </row>
    <row r="200" spans="1:7" ht="12" customHeight="1" thickBot="1" x14ac:dyDescent="0.25">
      <c r="A200" s="87"/>
      <c r="B200" s="139"/>
      <c r="C200" s="44"/>
      <c r="D200" s="69"/>
    </row>
    <row r="201" spans="1:7" ht="12" customHeight="1" thickBot="1" x14ac:dyDescent="0.25">
      <c r="A201" s="87"/>
      <c r="B201" s="8">
        <v>0</v>
      </c>
      <c r="C201" s="82" t="s">
        <v>119</v>
      </c>
      <c r="D201" s="116"/>
      <c r="E201" s="83"/>
    </row>
    <row r="202" spans="1:7" ht="12" customHeight="1" x14ac:dyDescent="0.2">
      <c r="A202" s="87"/>
      <c r="B202" s="8">
        <v>0</v>
      </c>
      <c r="C202" s="70" t="s">
        <v>121</v>
      </c>
      <c r="D202" s="116"/>
      <c r="E202" s="80"/>
    </row>
    <row r="203" spans="1:7" ht="12" customHeight="1" x14ac:dyDescent="0.2">
      <c r="A203" s="87"/>
      <c r="B203" s="44"/>
      <c r="C203" s="79" t="s">
        <v>169</v>
      </c>
      <c r="D203" s="65">
        <f>(B201+D13+1+(B202-10)/2.5)</f>
        <v>-3</v>
      </c>
      <c r="E203" s="77"/>
    </row>
    <row r="204" spans="1:7" ht="12" customHeight="1" x14ac:dyDescent="0.2">
      <c r="A204" s="247">
        <v>0</v>
      </c>
      <c r="B204" s="44"/>
      <c r="C204" s="71" t="s">
        <v>122</v>
      </c>
      <c r="D204" s="256">
        <f>D203</f>
        <v>-3</v>
      </c>
      <c r="E204" s="77"/>
      <c r="F204" s="110">
        <f>A204*D204</f>
        <v>0</v>
      </c>
    </row>
    <row r="205" spans="1:7" ht="12" customHeight="1" x14ac:dyDescent="0.2">
      <c r="A205" s="247">
        <v>0</v>
      </c>
      <c r="B205" s="44"/>
      <c r="C205" s="71" t="s">
        <v>123</v>
      </c>
      <c r="D205" s="256">
        <f>2*D203</f>
        <v>-6</v>
      </c>
      <c r="E205" s="77"/>
      <c r="F205" s="110">
        <f>A205*D205</f>
        <v>0</v>
      </c>
    </row>
    <row r="206" spans="1:7" ht="12" customHeight="1" x14ac:dyDescent="0.2">
      <c r="A206" s="247">
        <v>0</v>
      </c>
      <c r="B206" s="44"/>
      <c r="C206" s="71" t="s">
        <v>124</v>
      </c>
      <c r="D206" s="256">
        <f>3*D203</f>
        <v>-9</v>
      </c>
      <c r="E206" s="77"/>
      <c r="F206" s="110">
        <f>A206*D206</f>
        <v>0</v>
      </c>
    </row>
    <row r="207" spans="1:7" ht="12" customHeight="1" x14ac:dyDescent="0.2">
      <c r="A207" s="247">
        <v>0</v>
      </c>
      <c r="B207" s="44"/>
      <c r="C207" s="71" t="s">
        <v>125</v>
      </c>
      <c r="D207" s="256">
        <f>4*D203</f>
        <v>-12</v>
      </c>
      <c r="E207" s="77"/>
      <c r="F207" s="110">
        <f>A207*D207</f>
        <v>0</v>
      </c>
    </row>
    <row r="208" spans="1:7" ht="12" customHeight="1" thickBot="1" x14ac:dyDescent="0.25">
      <c r="A208" s="2">
        <v>0</v>
      </c>
      <c r="B208" s="44"/>
      <c r="C208" s="84" t="s">
        <v>126</v>
      </c>
      <c r="D208" s="117">
        <f>5*D203</f>
        <v>-15</v>
      </c>
      <c r="E208" s="85"/>
      <c r="F208" s="111">
        <f>A208*D208</f>
        <v>0</v>
      </c>
    </row>
    <row r="209" spans="1:7" ht="12" customHeight="1" x14ac:dyDescent="0.2">
      <c r="B209" s="44"/>
    </row>
    <row r="210" spans="1:7" s="77" customFormat="1" ht="12" customHeight="1" x14ac:dyDescent="0.2">
      <c r="A210" s="237">
        <v>0</v>
      </c>
      <c r="B210" s="139"/>
      <c r="C210" s="224" t="s">
        <v>267</v>
      </c>
      <c r="D210" s="45">
        <f>D13/2</f>
        <v>0</v>
      </c>
      <c r="E210" s="92"/>
      <c r="F210" s="93">
        <f t="shared" ref="F210:F212" si="16">A210*D210</f>
        <v>0</v>
      </c>
      <c r="G210" s="94"/>
    </row>
    <row r="211" spans="1:7" s="77" customFormat="1" ht="12" customHeight="1" x14ac:dyDescent="0.2">
      <c r="A211" s="237">
        <v>0</v>
      </c>
      <c r="B211" s="139"/>
      <c r="C211" s="224" t="s">
        <v>53</v>
      </c>
      <c r="D211" s="45">
        <f>-D13</f>
        <v>0</v>
      </c>
      <c r="E211" s="92"/>
      <c r="F211" s="59">
        <f t="shared" si="16"/>
        <v>0</v>
      </c>
      <c r="G211" s="60"/>
    </row>
    <row r="212" spans="1:7" s="77" customFormat="1" ht="12" customHeight="1" x14ac:dyDescent="0.2">
      <c r="A212" s="237">
        <v>0</v>
      </c>
      <c r="B212" s="139"/>
      <c r="C212" s="242" t="s">
        <v>54</v>
      </c>
      <c r="D212" s="118">
        <f>D128/2</f>
        <v>-0.5</v>
      </c>
      <c r="E212" s="92"/>
      <c r="F212" s="93">
        <f t="shared" si="16"/>
        <v>0</v>
      </c>
      <c r="G212" s="94"/>
    </row>
    <row r="213" spans="1:7" s="77" customFormat="1" ht="12" customHeight="1" x14ac:dyDescent="0.2">
      <c r="A213" s="237">
        <v>0</v>
      </c>
      <c r="B213" s="8">
        <v>0</v>
      </c>
      <c r="C213" s="224" t="s">
        <v>69</v>
      </c>
      <c r="D213" s="118">
        <f>B213</f>
        <v>0</v>
      </c>
      <c r="E213" s="92"/>
      <c r="F213" s="218">
        <f>A213*D213</f>
        <v>0</v>
      </c>
      <c r="G213" s="219"/>
    </row>
    <row r="214" spans="1:7" s="77" customFormat="1" ht="12" customHeight="1" x14ac:dyDescent="0.2">
      <c r="A214" s="237">
        <v>0</v>
      </c>
      <c r="B214" s="139"/>
      <c r="C214" s="225" t="s">
        <v>237</v>
      </c>
      <c r="D214" s="256">
        <f>D12/2+D13/2</f>
        <v>0</v>
      </c>
      <c r="E214" s="92"/>
      <c r="F214" s="262">
        <f>A214*D214</f>
        <v>0</v>
      </c>
      <c r="G214" s="219"/>
    </row>
    <row r="215" spans="1:7" s="77" customFormat="1" ht="12" customHeight="1" x14ac:dyDescent="0.2">
      <c r="A215" s="246">
        <v>0</v>
      </c>
      <c r="B215" s="8">
        <v>0</v>
      </c>
      <c r="C215" s="224" t="s">
        <v>80</v>
      </c>
      <c r="D215" s="45">
        <f>B215</f>
        <v>0</v>
      </c>
      <c r="E215" s="92"/>
      <c r="F215" s="262">
        <f>A215*D215</f>
        <v>0</v>
      </c>
      <c r="G215" s="219"/>
    </row>
    <row r="216" spans="1:7" s="77" customFormat="1" ht="12" customHeight="1" x14ac:dyDescent="0.2">
      <c r="A216" s="237">
        <v>0</v>
      </c>
      <c r="B216" s="139"/>
      <c r="C216" s="224" t="s">
        <v>100</v>
      </c>
      <c r="D216" s="45">
        <f>D74</f>
        <v>3</v>
      </c>
      <c r="E216" s="92"/>
      <c r="F216" s="262">
        <f t="shared" ref="F216" si="17">A216*D216</f>
        <v>0</v>
      </c>
      <c r="G216" s="219"/>
    </row>
  </sheetData>
  <mergeCells count="22">
    <mergeCell ref="F75:F78"/>
    <mergeCell ref="C1:D1"/>
    <mergeCell ref="F1:I1"/>
    <mergeCell ref="C26:D26"/>
    <mergeCell ref="F26:G26"/>
    <mergeCell ref="C31:D31"/>
    <mergeCell ref="F31:G31"/>
    <mergeCell ref="A54:A55"/>
    <mergeCell ref="D54:D55"/>
    <mergeCell ref="F54:F55"/>
    <mergeCell ref="F57:F58"/>
    <mergeCell ref="F59:F60"/>
    <mergeCell ref="F135:F138"/>
    <mergeCell ref="F146:F149"/>
    <mergeCell ref="E160:E161"/>
    <mergeCell ref="E163:E164"/>
    <mergeCell ref="A94:A97"/>
    <mergeCell ref="F94:F97"/>
    <mergeCell ref="B102:B103"/>
    <mergeCell ref="F102:F103"/>
    <mergeCell ref="F109:F112"/>
    <mergeCell ref="F113:F116"/>
  </mergeCells>
  <dataValidations count="15">
    <dataValidation type="list" allowBlank="1" showInputMessage="1" showErrorMessage="1" sqref="B185:B186 B194 B161 B164 A160 A163 B122 A119" xr:uid="{00000000-0002-0000-0700-000000000000}">
      <formula1>"0,1,2,3,4,5,6"</formula1>
    </dataValidation>
    <dataValidation type="list" allowBlank="1" showInputMessage="1" showErrorMessage="1" sqref="B213 B199 B196 B178 B215 B181 B29 B85 B73 B38 B40:B41 B55 B71 B67 B102 B120 B104" xr:uid="{00000000-0002-0000-0700-000001000000}">
      <formula1>"0,1,2,3,4,5"</formula1>
    </dataValidation>
    <dataValidation type="list" allowBlank="1" showInputMessage="1" showErrorMessage="1" sqref="B201" xr:uid="{00000000-0002-0000-0700-000002000000}">
      <formula1>"0,1,2,3"</formula1>
    </dataValidation>
    <dataValidation type="list" allowBlank="1" showInputMessage="1" showErrorMessage="1" sqref="B202 F2" xr:uid="{00000000-0002-0000-0700-000003000000}">
      <formula1>"0,5,7,5,10,12,5,15,17,5,20,22,5,25,27,5,30"</formula1>
    </dataValidation>
    <dataValidation type="list" allowBlank="1" showInputMessage="1" showErrorMessage="1" sqref="A204:A208 A194:A199 A188:A192 A210:A216 A176:A183 A164 A168:A174 A161 A98:A118 A15:A21 A27:A29 B95:B97 A120:A158 A32:A94" xr:uid="{00000000-0002-0000-0700-000004000000}">
      <formula1>"0,1"</formula1>
    </dataValidation>
    <dataValidation type="list" allowBlank="1" showInputMessage="1" showErrorMessage="1" sqref="B153 B157" xr:uid="{00000000-0002-0000-0700-000005000000}">
      <formula1>"-4,-3,-2,-1,0,1,2,3,4,5,6,7,8,9,10"</formula1>
    </dataValidation>
    <dataValidation type="list" allowBlank="1" showInputMessage="1" showErrorMessage="1" sqref="B139" xr:uid="{00000000-0002-0000-0700-000006000000}">
      <formula1>"0,2,5,5,7,5,10,12,5,15,17,5,20,22,5,25,27,5,30"</formula1>
    </dataValidation>
    <dataValidation type="list" allowBlank="1" showInputMessage="1" showErrorMessage="1" sqref="B152" xr:uid="{00000000-0002-0000-0700-000007000000}">
      <formula1>"1,2,3,4,5,6"</formula1>
    </dataValidation>
    <dataValidation type="list" allowBlank="1" showInputMessage="1" showErrorMessage="1" sqref="B52:B53 D2 B125 B80 B108 B156" xr:uid="{00000000-0002-0000-0700-000008000000}">
      <formula1>$L$1:$L$13</formula1>
    </dataValidation>
    <dataValidation type="list" allowBlank="1" showInputMessage="1" showErrorMessage="1" sqref="B166 B150 B144 B142 B105 D3:D9 D12:D13 F3:F9 B90 B93 B84 B101 B129 B119" xr:uid="{00000000-0002-0000-0700-000009000000}">
      <formula1>"0,1,2,3,4,5,6,7,8,9,10,11,12,13,14,15,16,17,18,19,20"</formula1>
    </dataValidation>
    <dataValidation type="list" allowBlank="1" showInputMessage="1" showErrorMessage="1" sqref="D11" xr:uid="{00000000-0002-0000-0700-00000A000000}">
      <formula1>"0,0,5,1,2,3,4,5,6,7,8,9,10,11,12,13,14,15,16,17,18,19,20"</formula1>
    </dataValidation>
    <dataValidation type="list" allowBlank="1" showInputMessage="1" showErrorMessage="1" sqref="B51" xr:uid="{00000000-0002-0000-0700-00000B000000}">
      <formula1>"-4,-3,-2,-1,0,+1,+2,+3,+4"</formula1>
    </dataValidation>
    <dataValidation type="list" allowBlank="1" showInputMessage="1" showErrorMessage="1" sqref="B54" xr:uid="{00000000-0002-0000-0700-00000C000000}">
      <formula1>"0,1,2,3,4"</formula1>
    </dataValidation>
    <dataValidation type="list" allowBlank="1" showInputMessage="1" showErrorMessage="1" sqref="B64 B28 B61:B62" xr:uid="{00000000-0002-0000-0700-00000D000000}">
      <formula1>"0,1,2,3,4,5,6,7,8,9,10"</formula1>
    </dataValidation>
    <dataValidation type="list" allowBlank="1" showInputMessage="1" showErrorMessage="1" sqref="B126" xr:uid="{00000000-0002-0000-07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5"/>
  <sheetViews>
    <sheetView topLeftCell="A61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211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12.5</v>
      </c>
      <c r="G2" s="11">
        <f>(D2-F2)/2.5</f>
        <v>-5</v>
      </c>
      <c r="H2" s="11">
        <f>IF(G2&lt;0,ABS(G2)^1.4*-1,G2^1.4)</f>
        <v>-9.5182696935793913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3</v>
      </c>
      <c r="G3" s="11">
        <f t="shared" ref="G3:G9" si="0">D3-F3</f>
        <v>-3</v>
      </c>
      <c r="H3" s="11">
        <f>IF(G3&lt;0,-1*(ABS(G3)+0.1*ABS(G3)^1.7),G3+0.1*G3^1.7)</f>
        <v>-3.6473007839923781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176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5</v>
      </c>
      <c r="G5" s="11">
        <f t="shared" si="0"/>
        <v>-5</v>
      </c>
      <c r="H5" s="11">
        <f>IF(G5&lt;0,-1*(ABS(G5)+0.1*ABS(G5)^2.3),G5+0.1*G5^2.3)</f>
        <v>-9.051641491731905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6</v>
      </c>
      <c r="G7" s="11">
        <f t="shared" si="0"/>
        <v>-6</v>
      </c>
      <c r="H7" s="11">
        <f>IF(G7&lt;0,-1*(ABS(G7)+0.1*ABS(G7)^2.3),G7+0.1*G7^2.3)</f>
        <v>-12.162371493874939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3</v>
      </c>
      <c r="G8" s="11">
        <f t="shared" si="0"/>
        <v>-3</v>
      </c>
      <c r="H8" s="11">
        <f>IF(G8&lt;0,-1*(ABS(G8)+0.1*ABS(G8)^1.7),G8+0.1*G8^1.7)</f>
        <v>-3.6473007839923781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1</v>
      </c>
      <c r="G9" s="11">
        <f t="shared" si="0"/>
        <v>-1</v>
      </c>
      <c r="H9" s="11">
        <f>IF(G9&lt;0,-0.5*(ABS(G9)^1.6),0.5*G9^1.6)</f>
        <v>-0.5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1.3959505307080593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12+SUM(H2:H9)+A15*B15</f>
        <v>-33.821485815155754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SUM(F27:F29)+SUM(F32:F33)+F36+SUM(F38:F48)+SUM(F50:F79)+SUM(F81:F119)+SUM(F121:F157)+SUM(F175:F182)+SUM(F193:F198)+SUM(F209:F215)-3</f>
        <v>-3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-33.821485815155754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-34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247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247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247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247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247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247">
        <v>0</v>
      </c>
      <c r="B37" s="139"/>
      <c r="C37" s="71" t="s">
        <v>184</v>
      </c>
      <c r="D37" s="46" t="s">
        <v>185</v>
      </c>
      <c r="E37" s="257"/>
      <c r="F37" s="47" t="s">
        <v>146</v>
      </c>
      <c r="G37" s="48">
        <f>A37*10</f>
        <v>0</v>
      </c>
    </row>
    <row r="38" spans="1:7" ht="12" customHeight="1" x14ac:dyDescent="0.2">
      <c r="A38" s="247">
        <v>0</v>
      </c>
      <c r="B38" s="8">
        <v>0</v>
      </c>
      <c r="C38" s="206" t="s">
        <v>251</v>
      </c>
      <c r="D38" s="72">
        <f>6*B38</f>
        <v>0</v>
      </c>
      <c r="E38" s="257"/>
      <c r="F38" s="93">
        <f t="shared" ref="F38:F48" si="1">A38*D38</f>
        <v>0</v>
      </c>
      <c r="G38" s="94"/>
    </row>
    <row r="39" spans="1:7" ht="12" customHeight="1" x14ac:dyDescent="0.2">
      <c r="A39" s="247">
        <v>0</v>
      </c>
      <c r="B39" s="139"/>
      <c r="C39" s="71" t="s">
        <v>110</v>
      </c>
      <c r="D39" s="72">
        <v>6</v>
      </c>
      <c r="E39" s="257"/>
      <c r="F39" s="93">
        <f t="shared" si="1"/>
        <v>0</v>
      </c>
      <c r="G39" s="94"/>
    </row>
    <row r="40" spans="1:7" ht="12" customHeight="1" x14ac:dyDescent="0.2">
      <c r="A40" s="247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247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247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247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247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247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247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247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253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247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247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247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247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247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247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247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247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247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252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247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247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253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247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247">
        <v>0</v>
      </c>
      <c r="B79" s="8">
        <v>0</v>
      </c>
      <c r="C79" s="207" t="s">
        <v>232</v>
      </c>
      <c r="D79" s="256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247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247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247">
        <v>0</v>
      </c>
      <c r="B97" s="139"/>
      <c r="C97" s="71" t="s">
        <v>127</v>
      </c>
      <c r="D97" s="45">
        <f>D2/5</f>
        <v>0</v>
      </c>
      <c r="E97" s="92"/>
      <c r="F97" s="248">
        <f t="shared" ref="F97:F107" si="4">A97*D97</f>
        <v>0</v>
      </c>
      <c r="G97" s="147"/>
    </row>
    <row r="98" spans="1:7" ht="12" customHeight="1" x14ac:dyDescent="0.2">
      <c r="A98" s="247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247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253">
        <v>0</v>
      </c>
      <c r="B100" s="10">
        <v>0</v>
      </c>
      <c r="C100" s="97" t="s">
        <v>129</v>
      </c>
      <c r="D100" s="65">
        <f>B100</f>
        <v>0</v>
      </c>
      <c r="E100" s="92"/>
      <c r="F100" s="254">
        <f t="shared" si="4"/>
        <v>0</v>
      </c>
      <c r="G100" s="100"/>
    </row>
    <row r="101" spans="1:7" ht="12" customHeight="1" x14ac:dyDescent="0.2">
      <c r="A101" s="252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53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247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247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247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247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253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247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247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247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247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252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247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247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253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253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250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250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250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250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256">
        <f>B124/2.5</f>
        <v>0</v>
      </c>
      <c r="E124" s="92"/>
      <c r="F124" s="250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250">
        <f>A125*D125</f>
        <v>0</v>
      </c>
      <c r="G125" s="53"/>
    </row>
    <row r="126" spans="1:7" s="76" customFormat="1" ht="12" customHeight="1" x14ac:dyDescent="0.2">
      <c r="A126" s="252">
        <v>0</v>
      </c>
      <c r="B126" s="142"/>
      <c r="C126" s="95" t="s">
        <v>78</v>
      </c>
      <c r="D126" s="49">
        <f>D6/2</f>
        <v>0</v>
      </c>
      <c r="E126" s="96"/>
      <c r="F126" s="249">
        <f t="shared" ref="F126:F133" si="6">A126*D126</f>
        <v>0</v>
      </c>
      <c r="G126" s="51"/>
    </row>
    <row r="127" spans="1:7" s="77" customFormat="1" ht="12" customHeight="1" x14ac:dyDescent="0.2">
      <c r="A127" s="247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247">
        <v>0</v>
      </c>
      <c r="B128" s="134">
        <v>0</v>
      </c>
      <c r="C128" s="206" t="s">
        <v>257</v>
      </c>
      <c r="D128" s="264">
        <f>(4-B128)/2</f>
        <v>2</v>
      </c>
      <c r="E128" s="92"/>
      <c r="F128" s="250">
        <f t="shared" si="6"/>
        <v>0</v>
      </c>
      <c r="G128" s="53"/>
    </row>
    <row r="129" spans="1:7" s="77" customFormat="1" ht="12" customHeight="1" x14ac:dyDescent="0.2">
      <c r="A129" s="247">
        <v>0</v>
      </c>
      <c r="B129" s="139"/>
      <c r="C129" s="71" t="s">
        <v>81</v>
      </c>
      <c r="D129" s="45">
        <v>2</v>
      </c>
      <c r="E129" s="92"/>
      <c r="F129" s="250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260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263">
        <f t="shared" si="6"/>
        <v>0</v>
      </c>
      <c r="G133" s="222"/>
    </row>
    <row r="134" spans="1:7" ht="12" customHeight="1" x14ac:dyDescent="0.2">
      <c r="A134" s="279">
        <v>0</v>
      </c>
      <c r="B134" s="139"/>
      <c r="C134" s="284" t="s">
        <v>244</v>
      </c>
      <c r="D134" s="281">
        <f>D7/3</f>
        <v>0</v>
      </c>
      <c r="E134" s="92"/>
      <c r="F134" s="387">
        <f>A134*D134+A135*D135+A1332*D136+A137*D137</f>
        <v>0</v>
      </c>
      <c r="G134" s="281"/>
    </row>
    <row r="135" spans="1:7" s="77" customFormat="1" ht="12" customHeight="1" x14ac:dyDescent="0.2">
      <c r="A135" s="279">
        <v>1</v>
      </c>
      <c r="B135" s="139"/>
      <c r="C135" s="284" t="s">
        <v>245</v>
      </c>
      <c r="D135" s="281">
        <f>D7/2</f>
        <v>0</v>
      </c>
      <c r="E135" s="92"/>
      <c r="F135" s="388"/>
      <c r="G135" s="281"/>
    </row>
    <row r="136" spans="1:7" s="77" customFormat="1" ht="12" customHeight="1" x14ac:dyDescent="0.2">
      <c r="A136" s="279">
        <v>0</v>
      </c>
      <c r="B136" s="139"/>
      <c r="C136" s="284" t="s">
        <v>246</v>
      </c>
      <c r="D136" s="281">
        <f>D7</f>
        <v>0</v>
      </c>
      <c r="E136" s="92"/>
      <c r="F136" s="388"/>
      <c r="G136" s="281"/>
    </row>
    <row r="137" spans="1:7" ht="12" customHeight="1" x14ac:dyDescent="0.2">
      <c r="A137" s="285">
        <v>0</v>
      </c>
      <c r="B137" s="139"/>
      <c r="C137" s="286" t="s">
        <v>247</v>
      </c>
      <c r="D137" s="287">
        <f>D7*1.5</f>
        <v>0</v>
      </c>
      <c r="E137" s="92"/>
      <c r="F137" s="389"/>
      <c r="G137" s="287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262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62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62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262">
        <f t="shared" si="7"/>
        <v>0</v>
      </c>
      <c r="G142" s="221"/>
    </row>
    <row r="143" spans="1:7" s="76" customFormat="1" ht="12" customHeight="1" x14ac:dyDescent="0.2">
      <c r="A143" s="252">
        <v>0</v>
      </c>
      <c r="B143" s="9">
        <v>0</v>
      </c>
      <c r="C143" s="95" t="s">
        <v>93</v>
      </c>
      <c r="D143" s="49">
        <f>B143</f>
        <v>0</v>
      </c>
      <c r="E143" s="96"/>
      <c r="F143" s="249">
        <f t="shared" si="7"/>
        <v>0</v>
      </c>
      <c r="G143" s="51"/>
    </row>
    <row r="144" spans="1:7" s="80" customFormat="1" ht="12" customHeight="1" x14ac:dyDescent="0.2">
      <c r="A144" s="253">
        <v>0</v>
      </c>
      <c r="B144" s="141"/>
      <c r="C144" s="97" t="s">
        <v>94</v>
      </c>
      <c r="D144" s="54">
        <v>4</v>
      </c>
      <c r="E144" s="98"/>
      <c r="F144" s="251">
        <f t="shared" si="7"/>
        <v>0</v>
      </c>
      <c r="G144" s="56"/>
    </row>
    <row r="145" spans="1:7" ht="12" customHeight="1" x14ac:dyDescent="0.2">
      <c r="A145" s="247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247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247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247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52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249">
        <f t="shared" ref="F149:F157" si="8">A149*D149</f>
        <v>0</v>
      </c>
      <c r="G149" s="51"/>
    </row>
    <row r="150" spans="1:7" s="80" customFormat="1" ht="12" customHeight="1" x14ac:dyDescent="0.2">
      <c r="A150" s="253">
        <v>0</v>
      </c>
      <c r="B150" s="141"/>
      <c r="C150" s="97" t="s">
        <v>99</v>
      </c>
      <c r="D150" s="54">
        <f>D9/2</f>
        <v>0</v>
      </c>
      <c r="E150" s="98"/>
      <c r="F150" s="251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262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263">
        <f t="shared" si="8"/>
        <v>0</v>
      </c>
      <c r="G153" s="222"/>
    </row>
    <row r="154" spans="1:7" ht="12" customHeight="1" x14ac:dyDescent="0.2">
      <c r="A154" s="247">
        <v>0</v>
      </c>
      <c r="B154" s="139"/>
      <c r="C154" s="71" t="s">
        <v>105</v>
      </c>
      <c r="D154" s="45">
        <f>D3/2</f>
        <v>0</v>
      </c>
      <c r="E154" s="92"/>
      <c r="F154" s="250">
        <f t="shared" si="8"/>
        <v>0</v>
      </c>
      <c r="G154" s="53"/>
    </row>
    <row r="155" spans="1:7" ht="12" customHeight="1" x14ac:dyDescent="0.2">
      <c r="A155" s="247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250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247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247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247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247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247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253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252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253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62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62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62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62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62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62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247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247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247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247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247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62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256">
        <f>D12/2+D13/2</f>
        <v>0</v>
      </c>
      <c r="E197" s="92"/>
      <c r="F197" s="262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62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247">
        <v>0</v>
      </c>
      <c r="B203" s="44"/>
      <c r="C203" s="71" t="s">
        <v>122</v>
      </c>
      <c r="D203" s="256">
        <f>D202</f>
        <v>-3</v>
      </c>
      <c r="E203" s="77"/>
      <c r="F203" s="110">
        <f>A203*D203</f>
        <v>0</v>
      </c>
    </row>
    <row r="204" spans="1:7" ht="12" customHeight="1" x14ac:dyDescent="0.2">
      <c r="A204" s="247">
        <v>0</v>
      </c>
      <c r="B204" s="44"/>
      <c r="C204" s="71" t="s">
        <v>123</v>
      </c>
      <c r="D204" s="256">
        <f>2*D202</f>
        <v>-6</v>
      </c>
      <c r="E204" s="77"/>
      <c r="F204" s="110">
        <f>A204*D204</f>
        <v>0</v>
      </c>
    </row>
    <row r="205" spans="1:7" ht="12" customHeight="1" x14ac:dyDescent="0.2">
      <c r="A205" s="247">
        <v>0</v>
      </c>
      <c r="B205" s="44"/>
      <c r="C205" s="71" t="s">
        <v>124</v>
      </c>
      <c r="D205" s="256">
        <f>3*D202</f>
        <v>-9</v>
      </c>
      <c r="E205" s="77"/>
      <c r="F205" s="110">
        <f>A205*D205</f>
        <v>0</v>
      </c>
    </row>
    <row r="206" spans="1:7" ht="12" customHeight="1" x14ac:dyDescent="0.2">
      <c r="A206" s="247">
        <v>0</v>
      </c>
      <c r="B206" s="44"/>
      <c r="C206" s="71" t="s">
        <v>125</v>
      </c>
      <c r="D206" s="256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256">
        <f>D12/2+D13/2</f>
        <v>0</v>
      </c>
      <c r="E213" s="92"/>
      <c r="F213" s="262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62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62">
        <f t="shared" ref="F215" si="17">A215*D215</f>
        <v>0</v>
      </c>
      <c r="G215" s="219"/>
    </row>
  </sheetData>
  <mergeCells count="22">
    <mergeCell ref="F74:F77"/>
    <mergeCell ref="C1:D1"/>
    <mergeCell ref="F1:I1"/>
    <mergeCell ref="C26:D26"/>
    <mergeCell ref="F26:G26"/>
    <mergeCell ref="C31:D31"/>
    <mergeCell ref="F31:G31"/>
    <mergeCell ref="A53:A54"/>
    <mergeCell ref="D53:D54"/>
    <mergeCell ref="F53:F54"/>
    <mergeCell ref="F56:F57"/>
    <mergeCell ref="F58:F59"/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</mergeCells>
  <dataValidations count="15">
    <dataValidation type="list" allowBlank="1" showInputMessage="1" showErrorMessage="1" sqref="A203:A207 A193:A198 A187:A191 A209:A215 A175:A182 A163 A167:A173 A160 B94:B96 A97:A117 A15:A21 A27:A29 A32:A93 A119:A157" xr:uid="{00000000-0002-0000-0800-000000000000}">
      <formula1>"0,1"</formula1>
    </dataValidation>
    <dataValidation type="list" allowBlank="1" showInputMessage="1" showErrorMessage="1" sqref="B201 F2" xr:uid="{00000000-0002-0000-0800-000001000000}">
      <formula1>"0,5,7,5,10,12,5,15,17,5,20,22,5,25,27,5,30"</formula1>
    </dataValidation>
    <dataValidation type="list" allowBlank="1" showInputMessage="1" showErrorMessage="1" sqref="B200" xr:uid="{00000000-0002-0000-0800-000002000000}">
      <formula1>"0,1,2,3"</formula1>
    </dataValidation>
    <dataValidation type="list" allowBlank="1" showInputMessage="1" showErrorMessage="1" sqref="B212 B198 B195 B177 B214 B180 B29 B84 B72 B38 B40:B41 B54 B70 B66 B101 B119 B103" xr:uid="{00000000-0002-0000-0800-000003000000}">
      <formula1>"0,1,2,3,4,5"</formula1>
    </dataValidation>
    <dataValidation type="list" allowBlank="1" showInputMessage="1" showErrorMessage="1" sqref="B184:B185 B193 B160 B163 A159 A162 B121 A118" xr:uid="{00000000-0002-0000-0800-000004000000}">
      <formula1>"0,1,2,3,4,5,6"</formula1>
    </dataValidation>
    <dataValidation type="list" allowBlank="1" showInputMessage="1" showErrorMessage="1" sqref="B165 B149 B143 B141 B104 D3:D9 D12:D13 F3:F9 B89 B92 B83 B100 B128 B118" xr:uid="{00000000-0002-0000-0800-000005000000}">
      <formula1>"0,1,2,3,4,5,6,7,8,9,10,11,12,13,14,15,16,17,18,19,20"</formula1>
    </dataValidation>
    <dataValidation type="list" allowBlank="1" showInputMessage="1" showErrorMessage="1" sqref="B124 D2 B52 B79 B107 B155" xr:uid="{00000000-0002-0000-0800-000006000000}">
      <formula1>$L$1:$L$13</formula1>
    </dataValidation>
    <dataValidation type="list" allowBlank="1" showInputMessage="1" showErrorMessage="1" sqref="B151" xr:uid="{00000000-0002-0000-0800-000007000000}">
      <formula1>"1,2,3,4,5,6"</formula1>
    </dataValidation>
    <dataValidation type="list" allowBlank="1" showInputMessage="1" showErrorMessage="1" sqref="B138" xr:uid="{00000000-0002-0000-0800-000008000000}">
      <formula1>"0,2,5,5,7,5,10,12,5,15,17,5,20,22,5,25,27,5,30"</formula1>
    </dataValidation>
    <dataValidation type="list" allowBlank="1" showInputMessage="1" showErrorMessage="1" sqref="B152 B156" xr:uid="{00000000-0002-0000-0800-000009000000}">
      <formula1>"-4,-3,-2,-1,0,1,2,3,4,5,6,7,8,9,10"</formula1>
    </dataValidation>
    <dataValidation type="list" allowBlank="1" showInputMessage="1" showErrorMessage="1" sqref="B125" xr:uid="{00000000-0002-0000-0800-00000A000000}">
      <formula1>"-4,-3,-2,-1,0,1,2,3,4,5,6"</formula1>
    </dataValidation>
    <dataValidation type="list" allowBlank="1" showInputMessage="1" showErrorMessage="1" sqref="B63 B28 B60:B61" xr:uid="{00000000-0002-0000-0800-00000B000000}">
      <formula1>"0,1,2,3,4,5,6,7,8,9,10"</formula1>
    </dataValidation>
    <dataValidation type="list" allowBlank="1" showInputMessage="1" showErrorMessage="1" sqref="B53" xr:uid="{00000000-0002-0000-0800-00000C000000}">
      <formula1>"0,1,2,3,4"</formula1>
    </dataValidation>
    <dataValidation type="list" allowBlank="1" showInputMessage="1" showErrorMessage="1" sqref="B51" xr:uid="{00000000-0002-0000-0800-00000D000000}">
      <formula1>"-4,-3,-2,-1,0,+1,+2,+3,+4"</formula1>
    </dataValidation>
    <dataValidation type="list" allowBlank="1" showInputMessage="1" showErrorMessage="1" sqref="D11" xr:uid="{00000000-0002-0000-0800-00000E00000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5"/>
  <sheetViews>
    <sheetView topLeftCell="A65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209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3</v>
      </c>
      <c r="G3" s="11">
        <f t="shared" ref="G3:G9" si="0">D3-F3</f>
        <v>-3</v>
      </c>
      <c r="H3" s="11">
        <f>IF(G3&lt;0,-1*(ABS(G3)+0.1*ABS(G3)^1.7),G3+0.1*G3^1.7)</f>
        <v>-3.6473007839923781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89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5</v>
      </c>
      <c r="G5" s="11">
        <f t="shared" si="0"/>
        <v>-5</v>
      </c>
      <c r="H5" s="11">
        <f>IF(G5&lt;0,-1*(ABS(G5)+0.1*ABS(G5)^2.3),G5+0.1*G5^2.3)</f>
        <v>-9.051641491731905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5</v>
      </c>
      <c r="G7" s="11">
        <f t="shared" si="0"/>
        <v>-5</v>
      </c>
      <c r="H7" s="11">
        <f>IF(G7&lt;0,-1*(ABS(G7)+0.1*ABS(G7)^2.3),G7+0.1*G7^2.3)</f>
        <v>-9.051641491731905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3</v>
      </c>
      <c r="G8" s="11">
        <f t="shared" si="0"/>
        <v>-3</v>
      </c>
      <c r="H8" s="11">
        <f>IF(G8&lt;0,-1*(ABS(G8)+0.1*ABS(G8)^1.7),G8+0.1*G8^1.7)</f>
        <v>-3.6473007839923781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2</v>
      </c>
      <c r="G9" s="11">
        <f t="shared" si="0"/>
        <v>-2</v>
      </c>
      <c r="H9" s="11">
        <f>IF(G9&lt;0,-0.5*(ABS(G9)^1.6),0.5*G9^1.6)</f>
        <v>-1.515716566510398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1.3959505307080593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13+SUM(H2:H9)+A15*B15</f>
        <v>-28.172607192312718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SUM(F27:F29)+SUM(F32:F33)+F36+SUM(F38:F48)+SUM(F50:F79)+SUM(F81:F119)+SUM(F121:F157)+SUM(F175:F182)+SUM(F193:F198)+SUM(F209:F215)-2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-28.172607192312718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-28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247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247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247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247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247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247">
        <v>0</v>
      </c>
      <c r="B37" s="139"/>
      <c r="C37" s="71" t="s">
        <v>184</v>
      </c>
      <c r="D37" s="46" t="s">
        <v>185</v>
      </c>
      <c r="E37" s="257"/>
      <c r="F37" s="47" t="s">
        <v>146</v>
      </c>
      <c r="G37" s="48">
        <f>A37*10</f>
        <v>0</v>
      </c>
    </row>
    <row r="38" spans="1:7" ht="12" customHeight="1" x14ac:dyDescent="0.2">
      <c r="A38" s="247">
        <v>0</v>
      </c>
      <c r="B38" s="8">
        <v>0</v>
      </c>
      <c r="C38" s="206" t="s">
        <v>251</v>
      </c>
      <c r="D38" s="72">
        <f>6*B38</f>
        <v>0</v>
      </c>
      <c r="E38" s="257"/>
      <c r="F38" s="93">
        <f t="shared" ref="F38:F48" si="1">A38*D38</f>
        <v>0</v>
      </c>
      <c r="G38" s="94"/>
    </row>
    <row r="39" spans="1:7" ht="12" customHeight="1" x14ac:dyDescent="0.2">
      <c r="A39" s="247">
        <v>0</v>
      </c>
      <c r="B39" s="139"/>
      <c r="C39" s="71" t="s">
        <v>110</v>
      </c>
      <c r="D39" s="72">
        <v>6</v>
      </c>
      <c r="E39" s="257"/>
      <c r="F39" s="93">
        <f t="shared" si="1"/>
        <v>0</v>
      </c>
      <c r="G39" s="94"/>
    </row>
    <row r="40" spans="1:7" ht="12" customHeight="1" x14ac:dyDescent="0.2">
      <c r="A40" s="247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247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247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247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247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247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247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247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253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247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247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247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247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247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247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247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247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247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252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247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247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253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247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247">
        <v>0</v>
      </c>
      <c r="B79" s="8">
        <v>0</v>
      </c>
      <c r="C79" s="207" t="s">
        <v>232</v>
      </c>
      <c r="D79" s="256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247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247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247">
        <v>0</v>
      </c>
      <c r="B97" s="139"/>
      <c r="C97" s="71" t="s">
        <v>127</v>
      </c>
      <c r="D97" s="45">
        <f>D2/5</f>
        <v>0</v>
      </c>
      <c r="E97" s="92"/>
      <c r="F97" s="248">
        <f t="shared" ref="F97:F107" si="4">A97*D97</f>
        <v>0</v>
      </c>
      <c r="G97" s="147"/>
    </row>
    <row r="98" spans="1:7" ht="12" customHeight="1" x14ac:dyDescent="0.2">
      <c r="A98" s="247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247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253">
        <v>0</v>
      </c>
      <c r="B100" s="10">
        <v>0</v>
      </c>
      <c r="C100" s="97" t="s">
        <v>129</v>
      </c>
      <c r="D100" s="65">
        <f>B100</f>
        <v>0</v>
      </c>
      <c r="E100" s="92"/>
      <c r="F100" s="254">
        <f t="shared" si="4"/>
        <v>0</v>
      </c>
      <c r="G100" s="100"/>
    </row>
    <row r="101" spans="1:7" ht="12" customHeight="1" x14ac:dyDescent="0.2">
      <c r="A101" s="252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53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247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247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247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247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253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247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247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247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247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144">
        <v>0</v>
      </c>
      <c r="B112" s="142"/>
      <c r="C112" s="143" t="s">
        <v>65</v>
      </c>
      <c r="D112" s="155">
        <v>2</v>
      </c>
      <c r="E112" s="92"/>
      <c r="F112" s="385">
        <f>A112*D112+A113*D113+A114*D114+A115*D115</f>
        <v>0</v>
      </c>
      <c r="G112" s="143"/>
    </row>
    <row r="113" spans="1:7" ht="12" customHeight="1" x14ac:dyDescent="0.2">
      <c r="A113" s="271">
        <v>0</v>
      </c>
      <c r="B113" s="139"/>
      <c r="C113" s="71" t="s">
        <v>66</v>
      </c>
      <c r="D113" s="45">
        <v>4</v>
      </c>
      <c r="E113" s="92"/>
      <c r="F113" s="390"/>
      <c r="G113" s="138"/>
    </row>
    <row r="114" spans="1:7" ht="12" customHeight="1" x14ac:dyDescent="0.2">
      <c r="A114" s="271">
        <v>0</v>
      </c>
      <c r="B114" s="139"/>
      <c r="C114" s="71" t="s">
        <v>67</v>
      </c>
      <c r="D114" s="45">
        <v>6</v>
      </c>
      <c r="E114" s="92"/>
      <c r="F114" s="390"/>
      <c r="G114" s="138"/>
    </row>
    <row r="115" spans="1:7" ht="12" customHeight="1" x14ac:dyDescent="0.2">
      <c r="A115" s="274">
        <v>0</v>
      </c>
      <c r="B115" s="141"/>
      <c r="C115" s="97" t="s">
        <v>68</v>
      </c>
      <c r="D115" s="45">
        <v>8</v>
      </c>
      <c r="E115" s="92"/>
      <c r="F115" s="386"/>
      <c r="G115" s="119"/>
    </row>
    <row r="116" spans="1:7" ht="12" customHeight="1" x14ac:dyDescent="0.2">
      <c r="A116" s="253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250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250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250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250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256">
        <f>B124/2.5</f>
        <v>0</v>
      </c>
      <c r="E124" s="92"/>
      <c r="F124" s="250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250">
        <f>A125*D125</f>
        <v>0</v>
      </c>
      <c r="G125" s="53"/>
    </row>
    <row r="126" spans="1:7" s="76" customFormat="1" ht="12" customHeight="1" x14ac:dyDescent="0.2">
      <c r="A126" s="252">
        <v>0</v>
      </c>
      <c r="B126" s="142"/>
      <c r="C126" s="95" t="s">
        <v>78</v>
      </c>
      <c r="D126" s="49">
        <f>D6/2</f>
        <v>0</v>
      </c>
      <c r="E126" s="96"/>
      <c r="F126" s="249">
        <f t="shared" ref="F126:F133" si="6">A126*D126</f>
        <v>0</v>
      </c>
      <c r="G126" s="51"/>
    </row>
    <row r="127" spans="1:7" s="77" customFormat="1" ht="12" customHeight="1" x14ac:dyDescent="0.2">
      <c r="A127" s="247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247">
        <v>0</v>
      </c>
      <c r="B128" s="134">
        <v>0</v>
      </c>
      <c r="C128" s="206" t="s">
        <v>257</v>
      </c>
      <c r="D128" s="264">
        <f>(4-B128)/2</f>
        <v>2</v>
      </c>
      <c r="E128" s="92"/>
      <c r="F128" s="250">
        <f t="shared" si="6"/>
        <v>0</v>
      </c>
      <c r="G128" s="53"/>
    </row>
    <row r="129" spans="1:7" s="77" customFormat="1" ht="12" customHeight="1" x14ac:dyDescent="0.2">
      <c r="A129" s="247">
        <v>0</v>
      </c>
      <c r="B129" s="139"/>
      <c r="C129" s="71" t="s">
        <v>81</v>
      </c>
      <c r="D129" s="45">
        <v>2</v>
      </c>
      <c r="E129" s="92"/>
      <c r="F129" s="250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260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263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76">
        <v>1</v>
      </c>
      <c r="B139" s="139"/>
      <c r="C139" s="138" t="s">
        <v>89</v>
      </c>
      <c r="D139" s="155">
        <v>2</v>
      </c>
      <c r="E139" s="92"/>
      <c r="F139" s="155">
        <f t="shared" ref="F139" si="7">A139*D139</f>
        <v>2</v>
      </c>
      <c r="G139" s="138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62">
        <f t="shared" ref="F140:F144" si="8">A140*D140</f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62">
        <f t="shared" si="8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262">
        <f t="shared" si="8"/>
        <v>0</v>
      </c>
      <c r="G142" s="221"/>
    </row>
    <row r="143" spans="1:7" s="76" customFormat="1" ht="12" customHeight="1" x14ac:dyDescent="0.2">
      <c r="A143" s="252">
        <v>0</v>
      </c>
      <c r="B143" s="9">
        <v>0</v>
      </c>
      <c r="C143" s="95" t="s">
        <v>93</v>
      </c>
      <c r="D143" s="49">
        <f>B143</f>
        <v>0</v>
      </c>
      <c r="E143" s="96"/>
      <c r="F143" s="249">
        <f t="shared" si="8"/>
        <v>0</v>
      </c>
      <c r="G143" s="51"/>
    </row>
    <row r="144" spans="1:7" s="80" customFormat="1" ht="12" customHeight="1" x14ac:dyDescent="0.2">
      <c r="A144" s="253">
        <v>0</v>
      </c>
      <c r="B144" s="141"/>
      <c r="C144" s="97" t="s">
        <v>94</v>
      </c>
      <c r="D144" s="54">
        <v>4</v>
      </c>
      <c r="E144" s="98"/>
      <c r="F144" s="251">
        <f t="shared" si="8"/>
        <v>0</v>
      </c>
      <c r="G144" s="56"/>
    </row>
    <row r="145" spans="1:7" ht="12" customHeight="1" x14ac:dyDescent="0.2">
      <c r="A145" s="247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247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247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247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52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249">
        <f t="shared" ref="F149:F157" si="9">A149*D149</f>
        <v>0</v>
      </c>
      <c r="G149" s="51"/>
    </row>
    <row r="150" spans="1:7" s="80" customFormat="1" ht="12" customHeight="1" x14ac:dyDescent="0.2">
      <c r="A150" s="253">
        <v>0</v>
      </c>
      <c r="B150" s="141"/>
      <c r="C150" s="97" t="s">
        <v>99</v>
      </c>
      <c r="D150" s="54">
        <f>D9/2</f>
        <v>0</v>
      </c>
      <c r="E150" s="98"/>
      <c r="F150" s="251">
        <f t="shared" si="9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262">
        <f t="shared" si="9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263">
        <f t="shared" si="9"/>
        <v>0</v>
      </c>
      <c r="G153" s="222"/>
    </row>
    <row r="154" spans="1:7" ht="12" customHeight="1" x14ac:dyDescent="0.2">
      <c r="A154" s="247">
        <v>0</v>
      </c>
      <c r="B154" s="139"/>
      <c r="C154" s="71" t="s">
        <v>105</v>
      </c>
      <c r="D154" s="45">
        <f>D3/2</f>
        <v>0</v>
      </c>
      <c r="E154" s="92"/>
      <c r="F154" s="250">
        <f t="shared" si="9"/>
        <v>0</v>
      </c>
      <c r="G154" s="53"/>
    </row>
    <row r="155" spans="1:7" ht="12" customHeight="1" x14ac:dyDescent="0.2">
      <c r="A155" s="247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250">
        <f t="shared" si="9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9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9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10">A159*D159</f>
        <v>0</v>
      </c>
    </row>
    <row r="160" spans="1:7" ht="12" customHeight="1" thickBot="1" x14ac:dyDescent="0.25">
      <c r="A160" s="247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10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1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1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247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2">A167*D167</f>
        <v>0</v>
      </c>
    </row>
    <row r="168" spans="1:7" ht="12" customHeight="1" x14ac:dyDescent="0.2">
      <c r="A168" s="247">
        <v>0</v>
      </c>
      <c r="B168" s="139"/>
      <c r="C168" s="71" t="s">
        <v>163</v>
      </c>
      <c r="D168" s="78">
        <f>D166/4</f>
        <v>0</v>
      </c>
      <c r="E168" s="76"/>
      <c r="F168" s="74">
        <f t="shared" si="12"/>
        <v>0</v>
      </c>
    </row>
    <row r="169" spans="1:7" ht="12" customHeight="1" x14ac:dyDescent="0.2">
      <c r="A169" s="247">
        <v>0</v>
      </c>
      <c r="B169" s="139"/>
      <c r="C169" s="71" t="s">
        <v>164</v>
      </c>
      <c r="D169" s="45">
        <f>D166/3</f>
        <v>0</v>
      </c>
      <c r="E169" s="77"/>
      <c r="F169" s="74">
        <f t="shared" si="12"/>
        <v>0</v>
      </c>
    </row>
    <row r="170" spans="1:7" ht="12" customHeight="1" x14ac:dyDescent="0.2">
      <c r="A170" s="247">
        <v>0</v>
      </c>
      <c r="B170" s="139"/>
      <c r="C170" s="71" t="s">
        <v>165</v>
      </c>
      <c r="D170" s="45">
        <f>D166/2</f>
        <v>0</v>
      </c>
      <c r="E170" s="77"/>
      <c r="F170" s="74">
        <f t="shared" si="12"/>
        <v>0</v>
      </c>
    </row>
    <row r="171" spans="1:7" ht="12" customHeight="1" x14ac:dyDescent="0.2">
      <c r="A171" s="253">
        <v>0</v>
      </c>
      <c r="B171" s="139"/>
      <c r="C171" s="79" t="s">
        <v>166</v>
      </c>
      <c r="D171" s="54">
        <f>D166/1.5</f>
        <v>0</v>
      </c>
      <c r="E171" s="80"/>
      <c r="F171" s="81">
        <f t="shared" si="12"/>
        <v>0</v>
      </c>
    </row>
    <row r="172" spans="1:7" ht="12" customHeight="1" x14ac:dyDescent="0.2">
      <c r="A172" s="252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2"/>
        <v>0</v>
      </c>
    </row>
    <row r="173" spans="1:7" ht="12" customHeight="1" x14ac:dyDescent="0.2">
      <c r="A173" s="253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2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3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62">
        <f t="shared" ref="F176:F182" si="14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62">
        <f t="shared" si="14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62">
        <f t="shared" si="14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62">
        <f t="shared" si="14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62">
        <f t="shared" si="14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62">
        <f t="shared" si="14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14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247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247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247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247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247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5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5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62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256">
        <f>D12/2+D13/2</f>
        <v>0</v>
      </c>
      <c r="E197" s="92"/>
      <c r="F197" s="262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62">
        <f t="shared" ref="F198" si="16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247">
        <v>0</v>
      </c>
      <c r="B203" s="44"/>
      <c r="C203" s="71" t="s">
        <v>122</v>
      </c>
      <c r="D203" s="256">
        <f>D202</f>
        <v>-3</v>
      </c>
      <c r="E203" s="77"/>
      <c r="F203" s="110">
        <f>A203*D203</f>
        <v>0</v>
      </c>
    </row>
    <row r="204" spans="1:7" ht="12" customHeight="1" x14ac:dyDescent="0.2">
      <c r="A204" s="247">
        <v>0</v>
      </c>
      <c r="B204" s="44"/>
      <c r="C204" s="71" t="s">
        <v>123</v>
      </c>
      <c r="D204" s="256">
        <f>2*D202</f>
        <v>-6</v>
      </c>
      <c r="E204" s="77"/>
      <c r="F204" s="110">
        <f>A204*D204</f>
        <v>0</v>
      </c>
    </row>
    <row r="205" spans="1:7" ht="12" customHeight="1" x14ac:dyDescent="0.2">
      <c r="A205" s="247">
        <v>0</v>
      </c>
      <c r="B205" s="44"/>
      <c r="C205" s="71" t="s">
        <v>124</v>
      </c>
      <c r="D205" s="256">
        <f>3*D202</f>
        <v>-9</v>
      </c>
      <c r="E205" s="77"/>
      <c r="F205" s="110">
        <f>A205*D205</f>
        <v>0</v>
      </c>
    </row>
    <row r="206" spans="1:7" ht="12" customHeight="1" x14ac:dyDescent="0.2">
      <c r="A206" s="247">
        <v>0</v>
      </c>
      <c r="B206" s="44"/>
      <c r="C206" s="71" t="s">
        <v>125</v>
      </c>
      <c r="D206" s="256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7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7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7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256">
        <f>D12/2+D13/2</f>
        <v>0</v>
      </c>
      <c r="E213" s="92"/>
      <c r="F213" s="262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62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62">
        <f t="shared" ref="F215" si="18">A215*D215</f>
        <v>0</v>
      </c>
      <c r="G215" s="219"/>
    </row>
  </sheetData>
  <mergeCells count="22">
    <mergeCell ref="F74:F77"/>
    <mergeCell ref="C1:D1"/>
    <mergeCell ref="F1:I1"/>
    <mergeCell ref="C26:D26"/>
    <mergeCell ref="F26:G26"/>
    <mergeCell ref="C31:D31"/>
    <mergeCell ref="F31:G31"/>
    <mergeCell ref="A53:A54"/>
    <mergeCell ref="D53:D54"/>
    <mergeCell ref="F53:F54"/>
    <mergeCell ref="F56:F57"/>
    <mergeCell ref="F58:F59"/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</mergeCells>
  <dataValidations count="15">
    <dataValidation type="list" allowBlank="1" showInputMessage="1" showErrorMessage="1" sqref="B184:B185 B193 B160 B163 A159 A162 B121 A118" xr:uid="{00000000-0002-0000-0900-000000000000}">
      <formula1>"0,1,2,3,4,5,6"</formula1>
    </dataValidation>
    <dataValidation type="list" allowBlank="1" showInputMessage="1" showErrorMessage="1" sqref="B212 B198 B195 B177 B214 B180 B29 B84 B72 B38 B40:B41 B54 B70 B66 B101 B119 B103" xr:uid="{00000000-0002-0000-0900-000001000000}">
      <formula1>"0,1,2,3,4,5"</formula1>
    </dataValidation>
    <dataValidation type="list" allowBlank="1" showInputMessage="1" showErrorMessage="1" sqref="B200" xr:uid="{00000000-0002-0000-0900-000002000000}">
      <formula1>"0,1,2,3"</formula1>
    </dataValidation>
    <dataValidation type="list" allowBlank="1" showInputMessage="1" showErrorMessage="1" sqref="B201 F2" xr:uid="{00000000-0002-0000-0900-000003000000}">
      <formula1>"0,5,7,5,10,12,5,15,17,5,20,22,5,25,27,5,30"</formula1>
    </dataValidation>
    <dataValidation type="list" allowBlank="1" showInputMessage="1" showErrorMessage="1" sqref="A203:A207 A193:A198 A187:A191 A209:A215 A175:A182 A163 A167:A173 A160 B94:B96 A15:A21 A97:A117 A27:A29 A32:A93 A119:A157" xr:uid="{00000000-0002-0000-0900-000004000000}">
      <formula1>"0,1"</formula1>
    </dataValidation>
    <dataValidation type="list" allowBlank="1" showInputMessage="1" showErrorMessage="1" sqref="B152 B156" xr:uid="{00000000-0002-0000-0900-000005000000}">
      <formula1>"-4,-3,-2,-1,0,1,2,3,4,5,6,7,8,9,10"</formula1>
    </dataValidation>
    <dataValidation type="list" allowBlank="1" showInputMessage="1" showErrorMessage="1" sqref="B138" xr:uid="{00000000-0002-0000-0900-000006000000}">
      <formula1>"0,2,5,5,7,5,10,12,5,15,17,5,20,22,5,25,27,5,30"</formula1>
    </dataValidation>
    <dataValidation type="list" allowBlank="1" showInputMessage="1" showErrorMessage="1" sqref="B151" xr:uid="{00000000-0002-0000-0900-000007000000}">
      <formula1>"1,2,3,4,5,6"</formula1>
    </dataValidation>
    <dataValidation type="list" allowBlank="1" showInputMessage="1" showErrorMessage="1" sqref="B124 D2 B52 B79 B107 B155" xr:uid="{00000000-0002-0000-0900-000008000000}">
      <formula1>$L$1:$L$13</formula1>
    </dataValidation>
    <dataValidation type="list" allowBlank="1" showInputMessage="1" showErrorMessage="1" sqref="B165 B149 B143 B141 B104 D3:D9 D12:D13 F3:F9 B89 B92 B83 B100 B128 B118" xr:uid="{00000000-0002-0000-0900-000009000000}">
      <formula1>"0,1,2,3,4,5,6,7,8,9,10,11,12,13,14,15,16,17,18,19,20"</formula1>
    </dataValidation>
    <dataValidation type="list" allowBlank="1" showInputMessage="1" showErrorMessage="1" sqref="D11" xr:uid="{00000000-0002-0000-0900-00000A000000}">
      <formula1>"0,0,5,1,2,3,4,5,6,7,8,9,10,11,12,13,14,15,16,17,18,19,20"</formula1>
    </dataValidation>
    <dataValidation type="list" allowBlank="1" showInputMessage="1" showErrorMessage="1" sqref="B51" xr:uid="{00000000-0002-0000-0900-00000B000000}">
      <formula1>"-4,-3,-2,-1,0,+1,+2,+3,+4"</formula1>
    </dataValidation>
    <dataValidation type="list" allowBlank="1" showInputMessage="1" showErrorMessage="1" sqref="B53" xr:uid="{00000000-0002-0000-0900-00000C000000}">
      <formula1>"0,1,2,3,4"</formula1>
    </dataValidation>
    <dataValidation type="list" allowBlank="1" showInputMessage="1" showErrorMessage="1" sqref="B63 B28 B60:B61" xr:uid="{00000000-0002-0000-0900-00000D000000}">
      <formula1>"0,1,2,3,4,5,6,7,8,9,10"</formula1>
    </dataValidation>
    <dataValidation type="list" allowBlank="1" showInputMessage="1" showErrorMessage="1" sqref="B125" xr:uid="{00000000-0002-0000-09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5"/>
  <sheetViews>
    <sheetView topLeftCell="A73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215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3</v>
      </c>
      <c r="G3" s="11">
        <f t="shared" ref="G3:G9" si="0">D3-F3</f>
        <v>-3</v>
      </c>
      <c r="H3" s="11">
        <f>IF(G3&lt;0,-1*(ABS(G3)+0.1*ABS(G3)^1.7),G3+0.1*G3^1.7)</f>
        <v>-3.6473007839923781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2</v>
      </c>
      <c r="G4" s="11">
        <f t="shared" si="0"/>
        <v>-2</v>
      </c>
      <c r="H4" s="11">
        <f>IF(G4&lt;0,-1*(ABS(G4)+0.1*ABS(G4)^1.7),G4+0.1*G4^1.7)</f>
        <v>-2.3249009585424942</v>
      </c>
      <c r="I4" s="16" t="s">
        <v>89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1</v>
      </c>
      <c r="G5" s="11">
        <f t="shared" si="0"/>
        <v>-1</v>
      </c>
      <c r="H5" s="11">
        <f>IF(G5&lt;0,-1*(ABS(G5)+0.1*ABS(G5)^2.3),G5+0.1*G5^2.3)</f>
        <v>-1.1000000000000001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2</v>
      </c>
      <c r="G6" s="11">
        <f t="shared" si="0"/>
        <v>-2</v>
      </c>
      <c r="H6" s="11">
        <f>IF(G6&lt;0,-1*(ABS(G6)+0.1*ABS(G6)^1.7),G6+0.1*G6^1.7)</f>
        <v>-2.3249009585424942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2</v>
      </c>
      <c r="G7" s="11">
        <f t="shared" si="0"/>
        <v>-2</v>
      </c>
      <c r="H7" s="11">
        <f>IF(G7&lt;0,-1*(ABS(G7)+0.1*ABS(G7)^2.3),G7+0.1*G7^2.3)</f>
        <v>-2.4924577653379663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0</v>
      </c>
      <c r="G8" s="11">
        <f t="shared" si="0"/>
        <v>0</v>
      </c>
      <c r="H8" s="11">
        <f>IF(G8&lt;0,-1*(ABS(G8)+0.1*ABS(G8)^1.7),G8+0.1*G8^1.7)</f>
        <v>0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1</v>
      </c>
      <c r="G9" s="11">
        <f t="shared" si="0"/>
        <v>-1</v>
      </c>
      <c r="H9" s="11">
        <f>IF(G9&lt;0,-0.5*(ABS(G9)^1.6),0.5*G9^1.6)</f>
        <v>-0.5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2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2+SUM(H2:H9)+A15*B15</f>
        <v>-17.353964972784325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SUM(F27:F29)+SUM(F32:F33)+F36+SUM(F38:F48)+SUM(F50:F79)+SUM(F81:F119)+SUM(F121:F157)+SUM(F175:F182)+SUM(F193:F198)+SUM(F209:F215)-2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-17.353964972784325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-17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271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271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271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271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271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271">
        <v>0</v>
      </c>
      <c r="B37" s="139"/>
      <c r="C37" s="71" t="s">
        <v>184</v>
      </c>
      <c r="D37" s="46" t="s">
        <v>185</v>
      </c>
      <c r="E37" s="278"/>
      <c r="F37" s="47" t="s">
        <v>146</v>
      </c>
      <c r="G37" s="48">
        <f>A37*10</f>
        <v>0</v>
      </c>
    </row>
    <row r="38" spans="1:7" ht="12" customHeight="1" x14ac:dyDescent="0.2">
      <c r="A38" s="271">
        <v>0</v>
      </c>
      <c r="B38" s="8">
        <v>0</v>
      </c>
      <c r="C38" s="206" t="s">
        <v>251</v>
      </c>
      <c r="D38" s="72">
        <f>6*B38</f>
        <v>0</v>
      </c>
      <c r="E38" s="278"/>
      <c r="F38" s="93">
        <f t="shared" ref="F38:F48" si="1">A38*D38</f>
        <v>0</v>
      </c>
      <c r="G38" s="94"/>
    </row>
    <row r="39" spans="1:7" ht="12" customHeight="1" x14ac:dyDescent="0.2">
      <c r="A39" s="271">
        <v>0</v>
      </c>
      <c r="B39" s="139"/>
      <c r="C39" s="71" t="s">
        <v>110</v>
      </c>
      <c r="D39" s="72">
        <v>6</v>
      </c>
      <c r="E39" s="278"/>
      <c r="F39" s="93">
        <f t="shared" si="1"/>
        <v>0</v>
      </c>
      <c r="G39" s="94"/>
    </row>
    <row r="40" spans="1:7" ht="12" customHeight="1" x14ac:dyDescent="0.2">
      <c r="A40" s="271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271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271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271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271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271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271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271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274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271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271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271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271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271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271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271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271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271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273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271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271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274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271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271">
        <v>0</v>
      </c>
      <c r="B79" s="8">
        <v>0</v>
      </c>
      <c r="C79" s="207" t="s">
        <v>232</v>
      </c>
      <c r="D79" s="277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271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271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271">
        <v>0</v>
      </c>
      <c r="B97" s="139"/>
      <c r="C97" s="71" t="s">
        <v>127</v>
      </c>
      <c r="D97" s="45">
        <f>D2/5</f>
        <v>0</v>
      </c>
      <c r="E97" s="92"/>
      <c r="F97" s="272">
        <f t="shared" ref="F97:F107" si="4">A97*D97</f>
        <v>0</v>
      </c>
      <c r="G97" s="147"/>
    </row>
    <row r="98" spans="1:7" ht="12" customHeight="1" x14ac:dyDescent="0.2">
      <c r="A98" s="271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271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274">
        <v>0</v>
      </c>
      <c r="B100" s="10">
        <v>0</v>
      </c>
      <c r="C100" s="97" t="s">
        <v>129</v>
      </c>
      <c r="D100" s="65">
        <f>B100</f>
        <v>0</v>
      </c>
      <c r="E100" s="92"/>
      <c r="F100" s="275">
        <f t="shared" si="4"/>
        <v>0</v>
      </c>
      <c r="G100" s="100"/>
    </row>
    <row r="101" spans="1:7" ht="12" customHeight="1" x14ac:dyDescent="0.2">
      <c r="A101" s="273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74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271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271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271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271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274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271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271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271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271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144">
        <v>0</v>
      </c>
      <c r="B112" s="142"/>
      <c r="C112" s="143" t="s">
        <v>65</v>
      </c>
      <c r="D112" s="155">
        <v>2</v>
      </c>
      <c r="E112" s="92"/>
      <c r="F112" s="385">
        <f>A112*D112+A113*D113+A114*D114+A115*D115</f>
        <v>0</v>
      </c>
      <c r="G112" s="143"/>
    </row>
    <row r="113" spans="1:7" ht="12" customHeight="1" x14ac:dyDescent="0.2">
      <c r="A113" s="271">
        <v>0</v>
      </c>
      <c r="B113" s="139"/>
      <c r="C113" s="71" t="s">
        <v>66</v>
      </c>
      <c r="D113" s="45">
        <v>4</v>
      </c>
      <c r="E113" s="92"/>
      <c r="F113" s="390"/>
      <c r="G113" s="138"/>
    </row>
    <row r="114" spans="1:7" ht="12" customHeight="1" x14ac:dyDescent="0.2">
      <c r="A114" s="271">
        <v>0</v>
      </c>
      <c r="B114" s="139"/>
      <c r="C114" s="71" t="s">
        <v>67</v>
      </c>
      <c r="D114" s="45">
        <v>6</v>
      </c>
      <c r="E114" s="92"/>
      <c r="F114" s="390"/>
      <c r="G114" s="138"/>
    </row>
    <row r="115" spans="1:7" ht="12" customHeight="1" x14ac:dyDescent="0.2">
      <c r="A115" s="274">
        <v>0</v>
      </c>
      <c r="B115" s="141"/>
      <c r="C115" s="97" t="s">
        <v>68</v>
      </c>
      <c r="D115" s="45">
        <v>8</v>
      </c>
      <c r="E115" s="92"/>
      <c r="F115" s="386"/>
      <c r="G115" s="119"/>
    </row>
    <row r="116" spans="1:7" ht="12" customHeight="1" x14ac:dyDescent="0.2">
      <c r="A116" s="274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269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269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269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269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277">
        <f>B124/2.5</f>
        <v>0</v>
      </c>
      <c r="E124" s="92"/>
      <c r="F124" s="269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269">
        <f>A125*D125</f>
        <v>0</v>
      </c>
      <c r="G125" s="53"/>
    </row>
    <row r="126" spans="1:7" s="76" customFormat="1" ht="12" customHeight="1" x14ac:dyDescent="0.2">
      <c r="A126" s="273">
        <v>0</v>
      </c>
      <c r="B126" s="142"/>
      <c r="C126" s="95" t="s">
        <v>78</v>
      </c>
      <c r="D126" s="49">
        <f>D6/2</f>
        <v>0</v>
      </c>
      <c r="E126" s="96"/>
      <c r="F126" s="268">
        <f t="shared" ref="F126:F133" si="6">A126*D126</f>
        <v>0</v>
      </c>
      <c r="G126" s="51"/>
    </row>
    <row r="127" spans="1:7" s="77" customFormat="1" ht="12" customHeight="1" x14ac:dyDescent="0.2">
      <c r="A127" s="271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271">
        <v>0</v>
      </c>
      <c r="B128" s="134">
        <v>0</v>
      </c>
      <c r="C128" s="206" t="s">
        <v>257</v>
      </c>
      <c r="D128" s="264">
        <f>(4-B128)/2</f>
        <v>2</v>
      </c>
      <c r="E128" s="92"/>
      <c r="F128" s="269">
        <f t="shared" si="6"/>
        <v>0</v>
      </c>
      <c r="G128" s="53"/>
    </row>
    <row r="129" spans="1:7" s="77" customFormat="1" ht="12" customHeight="1" x14ac:dyDescent="0.2">
      <c r="A129" s="271">
        <v>0</v>
      </c>
      <c r="B129" s="139"/>
      <c r="C129" s="71" t="s">
        <v>81</v>
      </c>
      <c r="D129" s="45">
        <v>2</v>
      </c>
      <c r="E129" s="92"/>
      <c r="F129" s="269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265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267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76">
        <v>1</v>
      </c>
      <c r="B139" s="139"/>
      <c r="C139" s="138" t="s">
        <v>89</v>
      </c>
      <c r="D139" s="155">
        <v>2</v>
      </c>
      <c r="E139" s="92"/>
      <c r="F139" s="155">
        <f t="shared" ref="F139" si="7">A139*D139</f>
        <v>2</v>
      </c>
      <c r="G139" s="138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66">
        <f t="shared" ref="F140:F144" si="8">A140*D140</f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66">
        <f t="shared" si="8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266">
        <f t="shared" si="8"/>
        <v>0</v>
      </c>
      <c r="G142" s="221"/>
    </row>
    <row r="143" spans="1:7" s="76" customFormat="1" ht="12" customHeight="1" x14ac:dyDescent="0.2">
      <c r="A143" s="273">
        <v>0</v>
      </c>
      <c r="B143" s="9">
        <v>0</v>
      </c>
      <c r="C143" s="95" t="s">
        <v>93</v>
      </c>
      <c r="D143" s="49">
        <f>B143</f>
        <v>0</v>
      </c>
      <c r="E143" s="96"/>
      <c r="F143" s="268">
        <f t="shared" si="8"/>
        <v>0</v>
      </c>
      <c r="G143" s="51"/>
    </row>
    <row r="144" spans="1:7" s="80" customFormat="1" ht="12" customHeight="1" x14ac:dyDescent="0.2">
      <c r="A144" s="274">
        <v>0</v>
      </c>
      <c r="B144" s="141"/>
      <c r="C144" s="97" t="s">
        <v>94</v>
      </c>
      <c r="D144" s="54">
        <v>4</v>
      </c>
      <c r="E144" s="98"/>
      <c r="F144" s="270">
        <f t="shared" si="8"/>
        <v>0</v>
      </c>
      <c r="G144" s="56"/>
    </row>
    <row r="145" spans="1:7" ht="12" customHeight="1" x14ac:dyDescent="0.2">
      <c r="A145" s="271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271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271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271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73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268">
        <f t="shared" ref="F149:F157" si="9">A149*D149</f>
        <v>0</v>
      </c>
      <c r="G149" s="51"/>
    </row>
    <row r="150" spans="1:7" s="80" customFormat="1" ht="12" customHeight="1" x14ac:dyDescent="0.2">
      <c r="A150" s="274">
        <v>0</v>
      </c>
      <c r="B150" s="141"/>
      <c r="C150" s="97" t="s">
        <v>99</v>
      </c>
      <c r="D150" s="54">
        <f>D9/2</f>
        <v>0</v>
      </c>
      <c r="E150" s="98"/>
      <c r="F150" s="270">
        <f t="shared" si="9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266">
        <f t="shared" si="9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267">
        <f t="shared" si="9"/>
        <v>0</v>
      </c>
      <c r="G153" s="222"/>
    </row>
    <row r="154" spans="1:7" ht="12" customHeight="1" x14ac:dyDescent="0.2">
      <c r="A154" s="271">
        <v>0</v>
      </c>
      <c r="B154" s="139"/>
      <c r="C154" s="71" t="s">
        <v>105</v>
      </c>
      <c r="D154" s="45">
        <f>D3/2</f>
        <v>0</v>
      </c>
      <c r="E154" s="92"/>
      <c r="F154" s="269">
        <f t="shared" si="9"/>
        <v>0</v>
      </c>
      <c r="G154" s="53"/>
    </row>
    <row r="155" spans="1:7" ht="12" customHeight="1" x14ac:dyDescent="0.2">
      <c r="A155" s="271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269">
        <f t="shared" si="9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9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9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10">A159*D159</f>
        <v>0</v>
      </c>
    </row>
    <row r="160" spans="1:7" ht="12" customHeight="1" thickBot="1" x14ac:dyDescent="0.25">
      <c r="A160" s="271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10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1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1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271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2">A167*D167</f>
        <v>0</v>
      </c>
    </row>
    <row r="168" spans="1:7" ht="12" customHeight="1" x14ac:dyDescent="0.2">
      <c r="A168" s="271">
        <v>0</v>
      </c>
      <c r="B168" s="139"/>
      <c r="C168" s="71" t="s">
        <v>163</v>
      </c>
      <c r="D168" s="78">
        <f>D166/4</f>
        <v>0</v>
      </c>
      <c r="E168" s="76"/>
      <c r="F168" s="74">
        <f t="shared" si="12"/>
        <v>0</v>
      </c>
    </row>
    <row r="169" spans="1:7" ht="12" customHeight="1" x14ac:dyDescent="0.2">
      <c r="A169" s="271">
        <v>0</v>
      </c>
      <c r="B169" s="139"/>
      <c r="C169" s="71" t="s">
        <v>164</v>
      </c>
      <c r="D169" s="45">
        <f>D166/3</f>
        <v>0</v>
      </c>
      <c r="E169" s="77"/>
      <c r="F169" s="74">
        <f t="shared" si="12"/>
        <v>0</v>
      </c>
    </row>
    <row r="170" spans="1:7" ht="12" customHeight="1" x14ac:dyDescent="0.2">
      <c r="A170" s="271">
        <v>0</v>
      </c>
      <c r="B170" s="139"/>
      <c r="C170" s="71" t="s">
        <v>165</v>
      </c>
      <c r="D170" s="45">
        <f>D166/2</f>
        <v>0</v>
      </c>
      <c r="E170" s="77"/>
      <c r="F170" s="74">
        <f t="shared" si="12"/>
        <v>0</v>
      </c>
    </row>
    <row r="171" spans="1:7" ht="12" customHeight="1" x14ac:dyDescent="0.2">
      <c r="A171" s="274">
        <v>0</v>
      </c>
      <c r="B171" s="139"/>
      <c r="C171" s="79" t="s">
        <v>166</v>
      </c>
      <c r="D171" s="54">
        <f>D166/1.5</f>
        <v>0</v>
      </c>
      <c r="E171" s="80"/>
      <c r="F171" s="81">
        <f t="shared" si="12"/>
        <v>0</v>
      </c>
    </row>
    <row r="172" spans="1:7" ht="12" customHeight="1" x14ac:dyDescent="0.2">
      <c r="A172" s="273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2"/>
        <v>0</v>
      </c>
    </row>
    <row r="173" spans="1:7" ht="12" customHeight="1" x14ac:dyDescent="0.2">
      <c r="A173" s="274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2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3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66">
        <f t="shared" ref="F176:F182" si="14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66">
        <f t="shared" si="14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66">
        <f t="shared" si="14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66">
        <f t="shared" si="14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66">
        <f t="shared" si="14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66">
        <f t="shared" si="14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14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271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271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271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271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271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5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5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66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277">
        <f>D12/2+D13/2</f>
        <v>0</v>
      </c>
      <c r="E197" s="92"/>
      <c r="F197" s="266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66">
        <f t="shared" ref="F198" si="16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271">
        <v>0</v>
      </c>
      <c r="B203" s="44"/>
      <c r="C203" s="71" t="s">
        <v>122</v>
      </c>
      <c r="D203" s="277">
        <f>D202</f>
        <v>-3</v>
      </c>
      <c r="E203" s="77"/>
      <c r="F203" s="110">
        <f>A203*D203</f>
        <v>0</v>
      </c>
    </row>
    <row r="204" spans="1:7" ht="12" customHeight="1" x14ac:dyDescent="0.2">
      <c r="A204" s="271">
        <v>0</v>
      </c>
      <c r="B204" s="44"/>
      <c r="C204" s="71" t="s">
        <v>123</v>
      </c>
      <c r="D204" s="277">
        <f>2*D202</f>
        <v>-6</v>
      </c>
      <c r="E204" s="77"/>
      <c r="F204" s="110">
        <f>A204*D204</f>
        <v>0</v>
      </c>
    </row>
    <row r="205" spans="1:7" ht="12" customHeight="1" x14ac:dyDescent="0.2">
      <c r="A205" s="271">
        <v>0</v>
      </c>
      <c r="B205" s="44"/>
      <c r="C205" s="71" t="s">
        <v>124</v>
      </c>
      <c r="D205" s="277">
        <f>3*D202</f>
        <v>-9</v>
      </c>
      <c r="E205" s="77"/>
      <c r="F205" s="110">
        <f>A205*D205</f>
        <v>0</v>
      </c>
    </row>
    <row r="206" spans="1:7" ht="12" customHeight="1" x14ac:dyDescent="0.2">
      <c r="A206" s="271">
        <v>0</v>
      </c>
      <c r="B206" s="44"/>
      <c r="C206" s="71" t="s">
        <v>125</v>
      </c>
      <c r="D206" s="277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7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7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7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277">
        <f>D12/2+D13/2</f>
        <v>0</v>
      </c>
      <c r="E213" s="92"/>
      <c r="F213" s="266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66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66">
        <f t="shared" ref="F215" si="18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A203:A207 A193:A198 A187:A191 A209:A215 A175:A182 A163 A167:A173 A160 B94:B96 A15:A21 A97:A117 A27:A29 A32:A93 A119:A157" xr:uid="{00000000-0002-0000-0A00-000000000000}">
      <formula1>"0,1"</formula1>
    </dataValidation>
    <dataValidation type="list" allowBlank="1" showInputMessage="1" showErrorMessage="1" sqref="B201 F2" xr:uid="{00000000-0002-0000-0A00-000001000000}">
      <formula1>"0,5,7,5,10,12,5,15,17,5,20,22,5,25,27,5,30"</formula1>
    </dataValidation>
    <dataValidation type="list" allowBlank="1" showInputMessage="1" showErrorMessage="1" sqref="B200" xr:uid="{00000000-0002-0000-0A00-000002000000}">
      <formula1>"0,1,2,3"</formula1>
    </dataValidation>
    <dataValidation type="list" allowBlank="1" showInputMessage="1" showErrorMessage="1" sqref="B212 B198 B195 B177 B214 B180 B29 B84 B72 B38 B40:B41 B54 B70 B66 B101 B119 B103" xr:uid="{00000000-0002-0000-0A00-000003000000}">
      <formula1>"0,1,2,3,4,5"</formula1>
    </dataValidation>
    <dataValidation type="list" allowBlank="1" showInputMessage="1" showErrorMessage="1" sqref="B184:B185 B193 B160 B163 A159 A162 B121 A118" xr:uid="{00000000-0002-0000-0A00-000004000000}">
      <formula1>"0,1,2,3,4,5,6"</formula1>
    </dataValidation>
    <dataValidation type="list" allowBlank="1" showInputMessage="1" showErrorMessage="1" sqref="B165 B149 B143 B141 B104 D3:D9 D12:D13 F3:F9 B89 B92 B83 B100 B128 B118" xr:uid="{00000000-0002-0000-0A00-000005000000}">
      <formula1>"0,1,2,3,4,5,6,7,8,9,10,11,12,13,14,15,16,17,18,19,20"</formula1>
    </dataValidation>
    <dataValidation type="list" allowBlank="1" showInputMessage="1" showErrorMessage="1" sqref="B124 D2 B52 B79 B107 B155" xr:uid="{00000000-0002-0000-0A00-000006000000}">
      <formula1>$L$1:$L$13</formula1>
    </dataValidation>
    <dataValidation type="list" allowBlank="1" showInputMessage="1" showErrorMessage="1" sqref="B151" xr:uid="{00000000-0002-0000-0A00-000007000000}">
      <formula1>"1,2,3,4,5,6"</formula1>
    </dataValidation>
    <dataValidation type="list" allowBlank="1" showInputMessage="1" showErrorMessage="1" sqref="B138" xr:uid="{00000000-0002-0000-0A00-000008000000}">
      <formula1>"0,2,5,5,7,5,10,12,5,15,17,5,20,22,5,25,27,5,30"</formula1>
    </dataValidation>
    <dataValidation type="list" allowBlank="1" showInputMessage="1" showErrorMessage="1" sqref="B152 B156" xr:uid="{00000000-0002-0000-0A00-000009000000}">
      <formula1>"-4,-3,-2,-1,0,1,2,3,4,5,6,7,8,9,10"</formula1>
    </dataValidation>
    <dataValidation type="list" allowBlank="1" showInputMessage="1" showErrorMessage="1" sqref="B125" xr:uid="{00000000-0002-0000-0A00-00000A000000}">
      <formula1>"-4,-3,-2,-1,0,1,2,3,4,5,6"</formula1>
    </dataValidation>
    <dataValidation type="list" allowBlank="1" showInputMessage="1" showErrorMessage="1" sqref="B63 B28 B60:B61" xr:uid="{00000000-0002-0000-0A00-00000B000000}">
      <formula1>"0,1,2,3,4,5,6,7,8,9,10"</formula1>
    </dataValidation>
    <dataValidation type="list" allowBlank="1" showInputMessage="1" showErrorMessage="1" sqref="B53" xr:uid="{00000000-0002-0000-0A00-00000C000000}">
      <formula1>"0,1,2,3,4"</formula1>
    </dataValidation>
    <dataValidation type="list" allowBlank="1" showInputMessage="1" showErrorMessage="1" sqref="B51" xr:uid="{00000000-0002-0000-0A00-00000D000000}">
      <formula1>"-4,-3,-2,-1,0,+1,+2,+3,+4"</formula1>
    </dataValidation>
    <dataValidation type="list" allowBlank="1" showInputMessage="1" showErrorMessage="1" sqref="D11" xr:uid="{00000000-0002-0000-0A00-00000E00000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5"/>
  <sheetViews>
    <sheetView topLeftCell="A73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178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2</v>
      </c>
      <c r="G3" s="11">
        <f t="shared" ref="G3:G9" si="0">D3-F3</f>
        <v>-2</v>
      </c>
      <c r="H3" s="11">
        <f>IF(G3&lt;0,-1*(ABS(G3)+0.1*ABS(G3)^1.7),G3+0.1*G3^1.7)</f>
        <v>-2.3249009585424942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4</v>
      </c>
      <c r="G4" s="11">
        <f t="shared" si="0"/>
        <v>-4</v>
      </c>
      <c r="H4" s="11">
        <f>IF(G4&lt;0,-1*(ABS(G4)+0.1*ABS(G4)^1.7),G4+0.1*G4^1.7)</f>
        <v>-5.0556063286183157</v>
      </c>
      <c r="I4" s="16" t="s">
        <v>19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7</v>
      </c>
      <c r="G5" s="11">
        <f t="shared" si="0"/>
        <v>-7</v>
      </c>
      <c r="H5" s="11">
        <f>IF(G5&lt;0,-1*(ABS(G5)+0.1*ABS(G5)^2.3),G5+0.1*G5^2.3)</f>
        <v>-15.784670816352881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6</v>
      </c>
      <c r="G7" s="11">
        <f t="shared" si="0"/>
        <v>-6</v>
      </c>
      <c r="H7" s="11">
        <f>IF(G7&lt;0,-1*(ABS(G7)+0.1*ABS(G7)^2.3),G7+0.1*G7^2.3)</f>
        <v>-12.162371493874939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4</v>
      </c>
      <c r="G8" s="11">
        <f t="shared" si="0"/>
        <v>-4</v>
      </c>
      <c r="H8" s="11">
        <f>IF(G8&lt;0,-1*(ABS(G8)+0.1*ABS(G8)^1.7),G8+0.1*G8^1.7)</f>
        <v>-5.0556063286183157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2</v>
      </c>
      <c r="G9" s="11">
        <f t="shared" si="0"/>
        <v>-2</v>
      </c>
      <c r="H9" s="11">
        <f>IF(G9&lt;0,-0.5*(ABS(G9)^1.6),0.5*G9^1.6)</f>
        <v>-1.515716566510398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0.63045982220167929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15+SUM(H2:H9)+A15*B15</f>
        <v>-37.510577782878713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SUM(F27:F29)+SUM(F32:F33)+F36+SUM(F38:F48)+SUM(F50:F79)+SUM(F81:F119)+SUM(F121:F157)+SUM(F175:F182)+SUM(F193:F198)+SUM(F209:F215)-3</f>
        <v>-2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-37.510577782878713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-38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271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271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271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271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271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271">
        <v>0</v>
      </c>
      <c r="B37" s="139"/>
      <c r="C37" s="71" t="s">
        <v>184</v>
      </c>
      <c r="D37" s="46" t="s">
        <v>185</v>
      </c>
      <c r="E37" s="278"/>
      <c r="F37" s="47" t="s">
        <v>146</v>
      </c>
      <c r="G37" s="48">
        <f>A37*10</f>
        <v>0</v>
      </c>
    </row>
    <row r="38" spans="1:7" ht="12" customHeight="1" x14ac:dyDescent="0.2">
      <c r="A38" s="271">
        <v>0</v>
      </c>
      <c r="B38" s="8">
        <v>0</v>
      </c>
      <c r="C38" s="206" t="s">
        <v>251</v>
      </c>
      <c r="D38" s="72">
        <f>6*B38</f>
        <v>0</v>
      </c>
      <c r="E38" s="278"/>
      <c r="F38" s="93">
        <f t="shared" ref="F38:F48" si="1">A38*D38</f>
        <v>0</v>
      </c>
      <c r="G38" s="94"/>
    </row>
    <row r="39" spans="1:7" ht="12" customHeight="1" x14ac:dyDescent="0.2">
      <c r="A39" s="271">
        <v>0</v>
      </c>
      <c r="B39" s="139"/>
      <c r="C39" s="71" t="s">
        <v>110</v>
      </c>
      <c r="D39" s="72">
        <v>6</v>
      </c>
      <c r="E39" s="278"/>
      <c r="F39" s="93">
        <f t="shared" si="1"/>
        <v>0</v>
      </c>
      <c r="G39" s="94"/>
    </row>
    <row r="40" spans="1:7" ht="12" customHeight="1" x14ac:dyDescent="0.2">
      <c r="A40" s="271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271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271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271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57">
        <v>1</v>
      </c>
      <c r="B48" s="139"/>
      <c r="C48" s="119" t="s">
        <v>19</v>
      </c>
      <c r="D48" s="156">
        <f>1+D11/2</f>
        <v>1</v>
      </c>
      <c r="E48" s="98"/>
      <c r="F48" s="55">
        <f t="shared" si="1"/>
        <v>1</v>
      </c>
      <c r="G48" s="56"/>
    </row>
    <row r="49" spans="1:7" ht="12" customHeight="1" x14ac:dyDescent="0.2">
      <c r="A49" s="271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271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271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271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274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271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271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271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271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271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271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271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271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271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273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271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271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274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271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271">
        <v>0</v>
      </c>
      <c r="B79" s="8">
        <v>0</v>
      </c>
      <c r="C79" s="207" t="s">
        <v>232</v>
      </c>
      <c r="D79" s="277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271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271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271">
        <v>0</v>
      </c>
      <c r="B97" s="139"/>
      <c r="C97" s="71" t="s">
        <v>127</v>
      </c>
      <c r="D97" s="45">
        <f>D2/5</f>
        <v>0</v>
      </c>
      <c r="E97" s="92"/>
      <c r="F97" s="272">
        <f t="shared" ref="F97:F107" si="4">A97*D97</f>
        <v>0</v>
      </c>
      <c r="G97" s="147"/>
    </row>
    <row r="98" spans="1:7" ht="12" customHeight="1" x14ac:dyDescent="0.2">
      <c r="A98" s="271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271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274">
        <v>0</v>
      </c>
      <c r="B100" s="10">
        <v>0</v>
      </c>
      <c r="C100" s="97" t="s">
        <v>129</v>
      </c>
      <c r="D100" s="65">
        <f>B100</f>
        <v>0</v>
      </c>
      <c r="E100" s="92"/>
      <c r="F100" s="275">
        <f t="shared" si="4"/>
        <v>0</v>
      </c>
      <c r="G100" s="100"/>
    </row>
    <row r="101" spans="1:7" ht="12" customHeight="1" x14ac:dyDescent="0.2">
      <c r="A101" s="273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74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271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271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271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271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274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271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271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271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271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273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271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271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274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274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269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269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269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269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277">
        <f>B124/2.5</f>
        <v>0</v>
      </c>
      <c r="E124" s="92"/>
      <c r="F124" s="269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269">
        <f>A125*D125</f>
        <v>0</v>
      </c>
      <c r="G125" s="53"/>
    </row>
    <row r="126" spans="1:7" s="76" customFormat="1" ht="12" customHeight="1" x14ac:dyDescent="0.2">
      <c r="A126" s="273">
        <v>0</v>
      </c>
      <c r="B126" s="142"/>
      <c r="C126" s="95" t="s">
        <v>78</v>
      </c>
      <c r="D126" s="49">
        <f>D6/2</f>
        <v>0</v>
      </c>
      <c r="E126" s="96"/>
      <c r="F126" s="268">
        <f t="shared" ref="F126:F133" si="6">A126*D126</f>
        <v>0</v>
      </c>
      <c r="G126" s="51"/>
    </row>
    <row r="127" spans="1:7" s="77" customFormat="1" ht="12" customHeight="1" x14ac:dyDescent="0.2">
      <c r="A127" s="271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271">
        <v>0</v>
      </c>
      <c r="B128" s="134">
        <v>0</v>
      </c>
      <c r="C128" s="206" t="s">
        <v>257</v>
      </c>
      <c r="D128" s="264">
        <f>(4-B128)/2</f>
        <v>2</v>
      </c>
      <c r="E128" s="92"/>
      <c r="F128" s="269">
        <f t="shared" si="6"/>
        <v>0</v>
      </c>
      <c r="G128" s="53"/>
    </row>
    <row r="129" spans="1:7" s="77" customFormat="1" ht="12" customHeight="1" x14ac:dyDescent="0.2">
      <c r="A129" s="271">
        <v>0</v>
      </c>
      <c r="B129" s="139"/>
      <c r="C129" s="71" t="s">
        <v>81</v>
      </c>
      <c r="D129" s="45">
        <v>2</v>
      </c>
      <c r="E129" s="92"/>
      <c r="F129" s="269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265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267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266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66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66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266">
        <f t="shared" si="7"/>
        <v>0</v>
      </c>
      <c r="G142" s="221"/>
    </row>
    <row r="143" spans="1:7" s="76" customFormat="1" ht="12" customHeight="1" x14ac:dyDescent="0.2">
      <c r="A143" s="273">
        <v>0</v>
      </c>
      <c r="B143" s="9">
        <v>0</v>
      </c>
      <c r="C143" s="95" t="s">
        <v>93</v>
      </c>
      <c r="D143" s="49">
        <f>B143</f>
        <v>0</v>
      </c>
      <c r="E143" s="96"/>
      <c r="F143" s="268">
        <f t="shared" si="7"/>
        <v>0</v>
      </c>
      <c r="G143" s="51"/>
    </row>
    <row r="144" spans="1:7" s="80" customFormat="1" ht="12" customHeight="1" x14ac:dyDescent="0.2">
      <c r="A144" s="274">
        <v>0</v>
      </c>
      <c r="B144" s="141"/>
      <c r="C144" s="97" t="s">
        <v>94</v>
      </c>
      <c r="D144" s="54">
        <v>4</v>
      </c>
      <c r="E144" s="98"/>
      <c r="F144" s="270">
        <f t="shared" si="7"/>
        <v>0</v>
      </c>
      <c r="G144" s="56"/>
    </row>
    <row r="145" spans="1:7" ht="12" customHeight="1" x14ac:dyDescent="0.2">
      <c r="A145" s="271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271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271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271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73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268">
        <f t="shared" ref="F149:F157" si="8">A149*D149</f>
        <v>0</v>
      </c>
      <c r="G149" s="51"/>
    </row>
    <row r="150" spans="1:7" s="80" customFormat="1" ht="12" customHeight="1" x14ac:dyDescent="0.2">
      <c r="A150" s="274">
        <v>0</v>
      </c>
      <c r="B150" s="141"/>
      <c r="C150" s="97" t="s">
        <v>99</v>
      </c>
      <c r="D150" s="54">
        <f>D9/2</f>
        <v>0</v>
      </c>
      <c r="E150" s="98"/>
      <c r="F150" s="270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266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267">
        <f t="shared" si="8"/>
        <v>0</v>
      </c>
      <c r="G153" s="222"/>
    </row>
    <row r="154" spans="1:7" ht="12" customHeight="1" x14ac:dyDescent="0.2">
      <c r="A154" s="271">
        <v>0</v>
      </c>
      <c r="B154" s="139"/>
      <c r="C154" s="71" t="s">
        <v>105</v>
      </c>
      <c r="D154" s="45">
        <f>D3/2</f>
        <v>0</v>
      </c>
      <c r="E154" s="92"/>
      <c r="F154" s="269">
        <f t="shared" si="8"/>
        <v>0</v>
      </c>
      <c r="G154" s="53"/>
    </row>
    <row r="155" spans="1:7" ht="12" customHeight="1" x14ac:dyDescent="0.2">
      <c r="A155" s="271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269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271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271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271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271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271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274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273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274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66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66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66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66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66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66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271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271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271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271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271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66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277">
        <f>D12/2+D13/2</f>
        <v>0</v>
      </c>
      <c r="E197" s="92"/>
      <c r="F197" s="266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66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271">
        <v>0</v>
      </c>
      <c r="B203" s="44"/>
      <c r="C203" s="71" t="s">
        <v>122</v>
      </c>
      <c r="D203" s="277">
        <f>D202</f>
        <v>-3</v>
      </c>
      <c r="E203" s="77"/>
      <c r="F203" s="110">
        <f>A203*D203</f>
        <v>0</v>
      </c>
    </row>
    <row r="204" spans="1:7" ht="12" customHeight="1" x14ac:dyDescent="0.2">
      <c r="A204" s="271">
        <v>0</v>
      </c>
      <c r="B204" s="44"/>
      <c r="C204" s="71" t="s">
        <v>123</v>
      </c>
      <c r="D204" s="277">
        <f>2*D202</f>
        <v>-6</v>
      </c>
      <c r="E204" s="77"/>
      <c r="F204" s="110">
        <f>A204*D204</f>
        <v>0</v>
      </c>
    </row>
    <row r="205" spans="1:7" ht="12" customHeight="1" x14ac:dyDescent="0.2">
      <c r="A205" s="271">
        <v>0</v>
      </c>
      <c r="B205" s="44"/>
      <c r="C205" s="71" t="s">
        <v>124</v>
      </c>
      <c r="D205" s="277">
        <f>3*D202</f>
        <v>-9</v>
      </c>
      <c r="E205" s="77"/>
      <c r="F205" s="110">
        <f>A205*D205</f>
        <v>0</v>
      </c>
    </row>
    <row r="206" spans="1:7" ht="12" customHeight="1" x14ac:dyDescent="0.2">
      <c r="A206" s="271">
        <v>0</v>
      </c>
      <c r="B206" s="44"/>
      <c r="C206" s="71" t="s">
        <v>125</v>
      </c>
      <c r="D206" s="277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277">
        <f>D12/2+D13/2</f>
        <v>0</v>
      </c>
      <c r="E213" s="92"/>
      <c r="F213" s="266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66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66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4:B185 B193 B160 B163 A159 A162 B121 A118" xr:uid="{00000000-0002-0000-0B00-000000000000}">
      <formula1>"0,1,2,3,4,5,6"</formula1>
    </dataValidation>
    <dataValidation type="list" allowBlank="1" showInputMessage="1" showErrorMessage="1" sqref="B212 B198 B195 B177 B214 B180 B29 B84 B72 B38 B40:B41 B54 B70 B66 B101 B119 B103" xr:uid="{00000000-0002-0000-0B00-000001000000}">
      <formula1>"0,1,2,3,4,5"</formula1>
    </dataValidation>
    <dataValidation type="list" allowBlank="1" showInputMessage="1" showErrorMessage="1" sqref="B200" xr:uid="{00000000-0002-0000-0B00-000002000000}">
      <formula1>"0,1,2,3"</formula1>
    </dataValidation>
    <dataValidation type="list" allowBlank="1" showInputMessage="1" showErrorMessage="1" sqref="B201 F2" xr:uid="{00000000-0002-0000-0B00-000003000000}">
      <formula1>"0,5,7,5,10,12,5,15,17,5,20,22,5,25,27,5,30"</formula1>
    </dataValidation>
    <dataValidation type="list" allowBlank="1" showInputMessage="1" showErrorMessage="1" sqref="A203:A207 A193:A198 A187:A191 A209:A215 A163 A175:A182 A167:A173 A160 A32:A93 A15:A21 A27:A29 A97:A117 B94:B96 A119:A157" xr:uid="{00000000-0002-0000-0B00-000004000000}">
      <formula1>"0,1"</formula1>
    </dataValidation>
    <dataValidation type="list" allowBlank="1" showInputMessage="1" showErrorMessage="1" sqref="B152 B156" xr:uid="{00000000-0002-0000-0B00-000005000000}">
      <formula1>"-4,-3,-2,-1,0,1,2,3,4,5,6,7,8,9,10"</formula1>
    </dataValidation>
    <dataValidation type="list" allowBlank="1" showInputMessage="1" showErrorMessage="1" sqref="B138" xr:uid="{00000000-0002-0000-0B00-000006000000}">
      <formula1>"0,2,5,5,7,5,10,12,5,15,17,5,20,22,5,25,27,5,30"</formula1>
    </dataValidation>
    <dataValidation type="list" allowBlank="1" showInputMessage="1" showErrorMessage="1" sqref="B151" xr:uid="{00000000-0002-0000-0B00-000007000000}">
      <formula1>"1,2,3,4,5,6"</formula1>
    </dataValidation>
    <dataValidation type="list" allowBlank="1" showInputMessage="1" showErrorMessage="1" sqref="B124 D2 B52 B79 B107 B155" xr:uid="{00000000-0002-0000-0B00-000008000000}">
      <formula1>$L$1:$L$13</formula1>
    </dataValidation>
    <dataValidation type="list" allowBlank="1" showInputMessage="1" showErrorMessage="1" sqref="B165 B149 B143 B141 B104 D3:D9 D12:D13 F3:F9 B89 B92 B83 B100 B128 B118" xr:uid="{00000000-0002-0000-0B00-000009000000}">
      <formula1>"0,1,2,3,4,5,6,7,8,9,10,11,12,13,14,15,16,17,18,19,20"</formula1>
    </dataValidation>
    <dataValidation type="list" allowBlank="1" showInputMessage="1" showErrorMessage="1" sqref="D11" xr:uid="{00000000-0002-0000-0B00-00000A000000}">
      <formula1>"0,0,5,1,2,3,4,5,6,7,8,9,10,11,12,13,14,15,16,17,18,19,20"</formula1>
    </dataValidation>
    <dataValidation type="list" allowBlank="1" showInputMessage="1" showErrorMessage="1" sqref="B51" xr:uid="{00000000-0002-0000-0B00-00000B000000}">
      <formula1>"-4,-3,-2,-1,0,+1,+2,+3,+4"</formula1>
    </dataValidation>
    <dataValidation type="list" allowBlank="1" showInputMessage="1" showErrorMessage="1" sqref="B53" xr:uid="{00000000-0002-0000-0B00-00000C000000}">
      <formula1>"0,1,2,3,4"</formula1>
    </dataValidation>
    <dataValidation type="list" allowBlank="1" showInputMessage="1" showErrorMessage="1" sqref="B63 B28 B60:B61" xr:uid="{00000000-0002-0000-0B00-00000D000000}">
      <formula1>"0,1,2,3,4,5,6,7,8,9,10"</formula1>
    </dataValidation>
    <dataValidation type="list" allowBlank="1" showInputMessage="1" showErrorMessage="1" sqref="B125" xr:uid="{00000000-0002-0000-0B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6"/>
  <sheetViews>
    <sheetView topLeftCell="A73" workbookViewId="0">
      <selection activeCell="D90" sqref="D90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214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15</v>
      </c>
      <c r="G2" s="11">
        <f>(D2-F2)/2.5</f>
        <v>-6</v>
      </c>
      <c r="H2" s="11">
        <f>IF(G2&lt;0,ABS(G2)^1.4*-1,G2^1.4)</f>
        <v>-12.286035066475314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4</v>
      </c>
      <c r="G3" s="11">
        <f t="shared" ref="G3:G9" si="0">D3-F3</f>
        <v>-4</v>
      </c>
      <c r="H3" s="11">
        <f>IF(G3&lt;0,-1*(ABS(G3)+0.1*ABS(G3)^1.7),G3+0.1*G3^1.7)</f>
        <v>-5.0556063286183157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104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6</v>
      </c>
      <c r="G5" s="11">
        <f t="shared" si="0"/>
        <v>-6</v>
      </c>
      <c r="H5" s="11">
        <f>IF(G5&lt;0,-1*(ABS(G5)+0.1*ABS(G5)^2.3),G5+0.1*G5^2.3)</f>
        <v>-12.162371493874939</v>
      </c>
      <c r="I5" s="16" t="s">
        <v>197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2</v>
      </c>
      <c r="G6" s="11">
        <f t="shared" si="0"/>
        <v>-2</v>
      </c>
      <c r="H6" s="11">
        <f>IF(G6&lt;0,-1*(ABS(G6)+0.1*ABS(G6)^1.7),G6+0.1*G6^1.7)</f>
        <v>-2.3249009585424942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4</v>
      </c>
      <c r="G7" s="11">
        <f t="shared" si="0"/>
        <v>-4</v>
      </c>
      <c r="H7" s="11">
        <f>IF(G7&lt;0,-1*(ABS(G7)+0.1*ABS(G7)^2.3),G7+0.1*G7^2.3)</f>
        <v>-6.4251465064166364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4</v>
      </c>
      <c r="G8" s="11">
        <f t="shared" si="0"/>
        <v>-4</v>
      </c>
      <c r="H8" s="11">
        <f>IF(G8&lt;0,-1*(ABS(G8)+0.1*ABS(G8)^1.7),G8+0.1*G8^1.7)</f>
        <v>-5.0556063286183157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1</v>
      </c>
      <c r="G9" s="11">
        <f t="shared" si="0"/>
        <v>-1</v>
      </c>
      <c r="H9" s="11">
        <f>IF(G9&lt;0,-0.5*(ABS(G9)^1.6),0.5*G9^1.6)</f>
        <v>-0.5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1</v>
      </c>
      <c r="B15" s="18">
        <f>IF(G8&lt;0,-0.1*(ABS(G8)^2.3-ABS(G8)^1.7),0.1*(G8^2.3-G8^1.7))</f>
        <v>-1.3695401777983207</v>
      </c>
      <c r="C15" s="19" t="s">
        <v>203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15+SUM(H2:H9)+A15*B15</f>
        <v>-33.826507644336722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SUM(F27:F29)+SUM(F32:F33)+F36+SUM(F38:F48)+SUM(F50:F80)+SUM(F82:F120)+SUM(F122:F158)+SUM(F176:F183)+SUM(F194:F199)+SUM(F210:F216)-12.5</f>
        <v>-7.5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SUM(F160:F161)+SUM(F163:F164)+SUM(F168:F174)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SUM(F188:F192)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SUM(F204:F208)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G34+G35+G37+G49+G81+G121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-33.826507644336722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-34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29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29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29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29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29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298">
        <v>0</v>
      </c>
      <c r="B37" s="139"/>
      <c r="C37" s="71" t="s">
        <v>184</v>
      </c>
      <c r="D37" s="46" t="s">
        <v>185</v>
      </c>
      <c r="E37" s="301"/>
      <c r="F37" s="47" t="s">
        <v>146</v>
      </c>
      <c r="G37" s="48">
        <f>A37*10</f>
        <v>0</v>
      </c>
    </row>
    <row r="38" spans="1:7" ht="12" customHeight="1" x14ac:dyDescent="0.2">
      <c r="A38" s="298">
        <v>0</v>
      </c>
      <c r="B38" s="8">
        <v>0</v>
      </c>
      <c r="C38" s="206" t="s">
        <v>251</v>
      </c>
      <c r="D38" s="72">
        <f>6*B38</f>
        <v>0</v>
      </c>
      <c r="E38" s="301"/>
      <c r="F38" s="93">
        <f t="shared" ref="F38:F48" si="1">A38*D38</f>
        <v>0</v>
      </c>
      <c r="G38" s="94"/>
    </row>
    <row r="39" spans="1:7" ht="12" customHeight="1" x14ac:dyDescent="0.2">
      <c r="A39" s="298">
        <v>0</v>
      </c>
      <c r="B39" s="139"/>
      <c r="C39" s="71" t="s">
        <v>110</v>
      </c>
      <c r="D39" s="72">
        <v>6</v>
      </c>
      <c r="E39" s="301"/>
      <c r="F39" s="93">
        <f t="shared" si="1"/>
        <v>0</v>
      </c>
      <c r="G39" s="94"/>
    </row>
    <row r="40" spans="1:7" ht="12" customHeight="1" x14ac:dyDescent="0.2">
      <c r="A40" s="29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29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29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298">
        <v>0</v>
      </c>
      <c r="B43" s="139"/>
      <c r="C43" s="71" t="s">
        <v>14</v>
      </c>
      <c r="D43" s="45">
        <f>POWER(MAX((D3+D6+D7+D8)/2+D4+D5-8,1),1.6)*SQRT(D2/10)/POWER(5+D9,0.7)*(1+B104)^(1/3)/6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29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29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29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29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7" customFormat="1" ht="12" customHeight="1" x14ac:dyDescent="0.2">
      <c r="A53" s="318">
        <v>0</v>
      </c>
      <c r="B53" s="8">
        <v>0</v>
      </c>
      <c r="C53" s="70" t="s">
        <v>262</v>
      </c>
      <c r="D53" s="314">
        <f>2+(2*(D8-F8)+D9-F9)*B53/10</f>
        <v>2</v>
      </c>
      <c r="E53" s="92"/>
      <c r="F53" s="199">
        <f>A53*D53</f>
        <v>0</v>
      </c>
      <c r="G53" s="94"/>
    </row>
    <row r="54" spans="1:7" s="76" customFormat="1" ht="12" customHeight="1" x14ac:dyDescent="0.2">
      <c r="A54" s="359">
        <v>0</v>
      </c>
      <c r="B54" s="9">
        <v>0</v>
      </c>
      <c r="C54" s="95" t="s">
        <v>23</v>
      </c>
      <c r="D54" s="361">
        <f>(2*B54+B55)/2</f>
        <v>0</v>
      </c>
      <c r="E54" s="96"/>
      <c r="F54" s="363">
        <f>A54*D54</f>
        <v>0</v>
      </c>
      <c r="G54" s="147"/>
    </row>
    <row r="55" spans="1:7" s="80" customFormat="1" ht="12" customHeight="1" x14ac:dyDescent="0.2">
      <c r="A55" s="360"/>
      <c r="B55" s="10">
        <v>0</v>
      </c>
      <c r="C55" s="97" t="s">
        <v>158</v>
      </c>
      <c r="D55" s="362"/>
      <c r="E55" s="98"/>
      <c r="F55" s="364"/>
      <c r="G55" s="100"/>
    </row>
    <row r="56" spans="1:7" ht="12" customHeight="1" x14ac:dyDescent="0.2">
      <c r="A56" s="289">
        <v>0</v>
      </c>
      <c r="B56" s="141"/>
      <c r="C56" s="97" t="s">
        <v>24</v>
      </c>
      <c r="D56" s="61">
        <v>5</v>
      </c>
      <c r="E56" s="92"/>
      <c r="F56" s="93">
        <f>A56*D56</f>
        <v>0</v>
      </c>
      <c r="G56" s="94"/>
    </row>
    <row r="57" spans="1:7" ht="12" customHeight="1" x14ac:dyDescent="0.2">
      <c r="A57" s="298">
        <v>0</v>
      </c>
      <c r="B57" s="139"/>
      <c r="C57" s="70" t="s">
        <v>189</v>
      </c>
      <c r="D57" s="45">
        <f>D7/3+D8/1.5</f>
        <v>0</v>
      </c>
      <c r="E57" s="92"/>
      <c r="F57" s="363">
        <f>A57*D57+A58*D58</f>
        <v>0</v>
      </c>
      <c r="G57" s="147"/>
    </row>
    <row r="58" spans="1:7" ht="12" customHeight="1" x14ac:dyDescent="0.2">
      <c r="A58" s="298">
        <v>0</v>
      </c>
      <c r="B58" s="139"/>
      <c r="C58" s="70" t="s">
        <v>190</v>
      </c>
      <c r="D58" s="118">
        <f>4+D7/3</f>
        <v>4</v>
      </c>
      <c r="E58" s="92"/>
      <c r="F58" s="365"/>
      <c r="G58" s="94"/>
    </row>
    <row r="59" spans="1:7" ht="12" customHeight="1" x14ac:dyDescent="0.2">
      <c r="A59" s="215">
        <v>0</v>
      </c>
      <c r="B59" s="142"/>
      <c r="C59" s="95" t="s">
        <v>26</v>
      </c>
      <c r="D59" s="49">
        <f>D6</f>
        <v>0</v>
      </c>
      <c r="E59" s="96"/>
      <c r="F59" s="363">
        <f>A59*D59+A60*D60</f>
        <v>0</v>
      </c>
      <c r="G59" s="147"/>
    </row>
    <row r="60" spans="1:7" ht="12" customHeight="1" x14ac:dyDescent="0.2">
      <c r="A60" s="217">
        <v>0</v>
      </c>
      <c r="B60" s="141"/>
      <c r="C60" s="97" t="s">
        <v>194</v>
      </c>
      <c r="D60" s="54">
        <f>D6*1.25</f>
        <v>0</v>
      </c>
      <c r="E60" s="98"/>
      <c r="F60" s="366"/>
      <c r="G60" s="100"/>
    </row>
    <row r="61" spans="1:7" ht="12" customHeight="1" x14ac:dyDescent="0.2">
      <c r="A61" s="216">
        <v>0</v>
      </c>
      <c r="B61" s="8">
        <v>0</v>
      </c>
      <c r="C61" s="71" t="s">
        <v>27</v>
      </c>
      <c r="D61" s="45">
        <f>(B61+D4)/1.5</f>
        <v>0</v>
      </c>
      <c r="E61" s="92"/>
      <c r="F61" s="93">
        <f t="shared" ref="F61:F80" si="2">A61*D61</f>
        <v>0</v>
      </c>
      <c r="G61" s="94"/>
    </row>
    <row r="62" spans="1:7" ht="12" customHeight="1" x14ac:dyDescent="0.2">
      <c r="A62" s="298">
        <v>0</v>
      </c>
      <c r="B62" s="8">
        <v>0</v>
      </c>
      <c r="C62" s="71" t="s">
        <v>28</v>
      </c>
      <c r="D62" s="45">
        <f>(B62*1.5-D8)/2</f>
        <v>0</v>
      </c>
      <c r="E62" s="92"/>
      <c r="F62" s="93">
        <f t="shared" si="2"/>
        <v>0</v>
      </c>
      <c r="G62" s="94"/>
    </row>
    <row r="63" spans="1:7" ht="12" customHeight="1" x14ac:dyDescent="0.2">
      <c r="A63" s="298">
        <v>0</v>
      </c>
      <c r="B63" s="139"/>
      <c r="C63" s="71" t="s">
        <v>29</v>
      </c>
      <c r="D63" s="45">
        <v>3</v>
      </c>
      <c r="E63" s="92"/>
      <c r="F63" s="93">
        <f t="shared" si="2"/>
        <v>0</v>
      </c>
      <c r="G63" s="94"/>
    </row>
    <row r="64" spans="1:7" ht="12" customHeight="1" x14ac:dyDescent="0.2">
      <c r="A64" s="126">
        <v>0</v>
      </c>
      <c r="B64" s="9">
        <v>0</v>
      </c>
      <c r="C64" s="131" t="s">
        <v>30</v>
      </c>
      <c r="D64" s="49">
        <f>5-B64+D3</f>
        <v>5</v>
      </c>
      <c r="E64" s="96"/>
      <c r="F64" s="50">
        <f t="shared" si="2"/>
        <v>0</v>
      </c>
      <c r="G64" s="51"/>
    </row>
    <row r="65" spans="1:7" ht="12" customHeight="1" x14ac:dyDescent="0.2">
      <c r="A65" s="124">
        <v>0</v>
      </c>
      <c r="B65" s="139"/>
      <c r="C65" s="99" t="s">
        <v>31</v>
      </c>
      <c r="D65" s="45">
        <v>1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139"/>
      <c r="C66" s="99" t="s">
        <v>32</v>
      </c>
      <c r="D66" s="58">
        <f>(D4+D6)/1.5</f>
        <v>0</v>
      </c>
      <c r="E66" s="92"/>
      <c r="F66" s="52">
        <f t="shared" si="2"/>
        <v>0</v>
      </c>
      <c r="G66" s="53"/>
    </row>
    <row r="67" spans="1:7" ht="12" customHeight="1" x14ac:dyDescent="0.2">
      <c r="A67" s="124">
        <v>0</v>
      </c>
      <c r="B67" s="8">
        <v>0</v>
      </c>
      <c r="C67" s="99" t="s">
        <v>33</v>
      </c>
      <c r="D67" s="45">
        <f>B67/2</f>
        <v>0</v>
      </c>
      <c r="E67" s="92"/>
      <c r="F67" s="52">
        <f t="shared" si="2"/>
        <v>0</v>
      </c>
      <c r="G67" s="53"/>
    </row>
    <row r="68" spans="1:7" ht="12" customHeight="1" x14ac:dyDescent="0.2">
      <c r="A68" s="125">
        <v>0</v>
      </c>
      <c r="B68" s="139"/>
      <c r="C68" s="132" t="s">
        <v>34</v>
      </c>
      <c r="D68" s="54">
        <v>4</v>
      </c>
      <c r="E68" s="98"/>
      <c r="F68" s="55">
        <f t="shared" si="2"/>
        <v>0</v>
      </c>
      <c r="G68" s="56"/>
    </row>
    <row r="69" spans="1:7" ht="12" customHeight="1" x14ac:dyDescent="0.2">
      <c r="A69" s="298">
        <v>0</v>
      </c>
      <c r="B69" s="139"/>
      <c r="C69" s="206" t="s">
        <v>233</v>
      </c>
      <c r="D69" s="45">
        <f>(D2+D8)/3</f>
        <v>0</v>
      </c>
      <c r="E69" s="92"/>
      <c r="F69" s="93">
        <f t="shared" si="2"/>
        <v>0</v>
      </c>
      <c r="G69" s="94"/>
    </row>
    <row r="70" spans="1:7" ht="12" customHeight="1" x14ac:dyDescent="0.2">
      <c r="A70" s="298">
        <v>0</v>
      </c>
      <c r="B70" s="139"/>
      <c r="C70" s="258" t="s">
        <v>255</v>
      </c>
      <c r="D70" s="45">
        <v>4</v>
      </c>
      <c r="E70" s="92"/>
      <c r="F70" s="93">
        <f t="shared" si="2"/>
        <v>0</v>
      </c>
      <c r="G70" s="94"/>
    </row>
    <row r="71" spans="1:7" ht="12" customHeight="1" x14ac:dyDescent="0.2">
      <c r="A71" s="216">
        <v>0</v>
      </c>
      <c r="B71" s="8">
        <v>0</v>
      </c>
      <c r="C71" s="71" t="s">
        <v>36</v>
      </c>
      <c r="D71" s="45">
        <f>B71/2*(D4+D6-1-B71)</f>
        <v>0</v>
      </c>
      <c r="E71" s="92"/>
      <c r="F71" s="93">
        <f t="shared" si="2"/>
        <v>0</v>
      </c>
      <c r="G71" s="94"/>
    </row>
    <row r="72" spans="1:7" ht="12" customHeight="1" x14ac:dyDescent="0.2">
      <c r="A72" s="298">
        <v>0</v>
      </c>
      <c r="B72" s="139"/>
      <c r="C72" s="71" t="s">
        <v>179</v>
      </c>
      <c r="D72" s="45">
        <v>1</v>
      </c>
      <c r="E72" s="92"/>
      <c r="F72" s="93">
        <f t="shared" si="2"/>
        <v>0</v>
      </c>
      <c r="G72" s="94"/>
    </row>
    <row r="73" spans="1:7" ht="12" customHeight="1" x14ac:dyDescent="0.2">
      <c r="A73" s="298">
        <v>0</v>
      </c>
      <c r="B73" s="8">
        <v>0</v>
      </c>
      <c r="C73" s="206" t="s">
        <v>234</v>
      </c>
      <c r="D73" s="45">
        <f>D7*0.5*B73</f>
        <v>0</v>
      </c>
      <c r="E73" s="92"/>
      <c r="F73" s="93">
        <f t="shared" si="2"/>
        <v>0</v>
      </c>
      <c r="G73" s="94"/>
    </row>
    <row r="74" spans="1:7" ht="12" customHeight="1" x14ac:dyDescent="0.2">
      <c r="A74" s="298">
        <v>0</v>
      </c>
      <c r="B74" s="139"/>
      <c r="C74" s="206" t="s">
        <v>252</v>
      </c>
      <c r="D74" s="72">
        <v>3</v>
      </c>
      <c r="E74" s="92"/>
      <c r="F74" s="93">
        <f t="shared" si="2"/>
        <v>0</v>
      </c>
      <c r="G74" s="94"/>
    </row>
    <row r="75" spans="1:7" ht="12" customHeight="1" x14ac:dyDescent="0.2">
      <c r="A75" s="288">
        <v>0</v>
      </c>
      <c r="B75" s="142"/>
      <c r="C75" s="208" t="s">
        <v>239</v>
      </c>
      <c r="D75" s="133">
        <f>-D7/3</f>
        <v>0</v>
      </c>
      <c r="E75" s="92"/>
      <c r="F75" s="349">
        <f>A75*D75+A76*D76+A77*D77+A78*D78</f>
        <v>0</v>
      </c>
      <c r="G75" s="149"/>
    </row>
    <row r="76" spans="1:7" s="77" customFormat="1" ht="12" customHeight="1" x14ac:dyDescent="0.2">
      <c r="A76" s="298">
        <v>0</v>
      </c>
      <c r="B76" s="139"/>
      <c r="C76" s="206" t="s">
        <v>240</v>
      </c>
      <c r="D76" s="118">
        <f>-D7/2</f>
        <v>0</v>
      </c>
      <c r="E76" s="92"/>
      <c r="F76" s="350"/>
      <c r="G76" s="60"/>
    </row>
    <row r="77" spans="1:7" s="77" customFormat="1" ht="12" customHeight="1" x14ac:dyDescent="0.2">
      <c r="A77" s="298">
        <v>0</v>
      </c>
      <c r="B77" s="139"/>
      <c r="C77" s="206" t="s">
        <v>241</v>
      </c>
      <c r="D77" s="118">
        <f>-D7</f>
        <v>0</v>
      </c>
      <c r="E77" s="92"/>
      <c r="F77" s="350"/>
      <c r="G77" s="60"/>
    </row>
    <row r="78" spans="1:7" ht="12" customHeight="1" x14ac:dyDescent="0.2">
      <c r="A78" s="289">
        <v>0</v>
      </c>
      <c r="B78" s="141"/>
      <c r="C78" s="209" t="s">
        <v>242</v>
      </c>
      <c r="D78" s="61">
        <f>-D7*1.5</f>
        <v>0</v>
      </c>
      <c r="E78" s="92"/>
      <c r="F78" s="351"/>
      <c r="G78" s="151"/>
    </row>
    <row r="79" spans="1:7" ht="12" customHeight="1" x14ac:dyDescent="0.2">
      <c r="A79" s="298">
        <v>0</v>
      </c>
      <c r="B79" s="139"/>
      <c r="C79" s="71" t="s">
        <v>40</v>
      </c>
      <c r="D79" s="45">
        <f>D6/2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298">
        <v>0</v>
      </c>
      <c r="B80" s="8">
        <v>0</v>
      </c>
      <c r="C80" s="207" t="s">
        <v>232</v>
      </c>
      <c r="D80" s="300">
        <f>B80/2.5</f>
        <v>0</v>
      </c>
      <c r="E80" s="92"/>
      <c r="F80" s="93">
        <f t="shared" si="2"/>
        <v>0</v>
      </c>
      <c r="G80" s="94"/>
    </row>
    <row r="81" spans="1:7" s="77" customFormat="1" ht="12" customHeight="1" x14ac:dyDescent="0.2">
      <c r="A81" s="298">
        <v>0</v>
      </c>
      <c r="B81" s="139"/>
      <c r="C81" s="206" t="s">
        <v>238</v>
      </c>
      <c r="D81" s="46" t="s">
        <v>154</v>
      </c>
      <c r="E81" s="92"/>
      <c r="F81" s="47" t="s">
        <v>146</v>
      </c>
      <c r="G81" s="48">
        <f>A81*20</f>
        <v>0</v>
      </c>
    </row>
    <row r="82" spans="1:7" ht="12" customHeight="1" x14ac:dyDescent="0.2">
      <c r="A82" s="126">
        <v>0</v>
      </c>
      <c r="B82" s="139"/>
      <c r="C82" s="131" t="s">
        <v>42</v>
      </c>
      <c r="D82" s="49">
        <v>1</v>
      </c>
      <c r="E82" s="96"/>
      <c r="F82" s="50">
        <f t="shared" ref="F82:F93" si="3">A82*D82</f>
        <v>0</v>
      </c>
      <c r="G82" s="51"/>
    </row>
    <row r="83" spans="1:7" ht="12" customHeight="1" x14ac:dyDescent="0.2">
      <c r="A83" s="124">
        <v>0</v>
      </c>
      <c r="B83" s="139"/>
      <c r="C83" s="99" t="s">
        <v>43</v>
      </c>
      <c r="D83" s="45">
        <v>1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224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8">
        <v>0</v>
      </c>
      <c r="C85" s="99" t="s">
        <v>44</v>
      </c>
      <c r="D85" s="45">
        <f>B85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45</v>
      </c>
      <c r="D86" s="45">
        <f>D4/2</f>
        <v>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46</v>
      </c>
      <c r="D87" s="45">
        <f>10-D5</f>
        <v>10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47</v>
      </c>
      <c r="D88" s="45">
        <f>D4/2</f>
        <v>0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139"/>
      <c r="C89" s="99" t="s">
        <v>48</v>
      </c>
      <c r="D89" s="45">
        <v>1</v>
      </c>
      <c r="E89" s="92"/>
      <c r="F89" s="52">
        <f t="shared" si="3"/>
        <v>0</v>
      </c>
      <c r="G89" s="53"/>
    </row>
    <row r="90" spans="1:7" ht="12" customHeight="1" x14ac:dyDescent="0.2">
      <c r="A90" s="124">
        <v>0</v>
      </c>
      <c r="B90" s="8">
        <v>0</v>
      </c>
      <c r="C90" s="210" t="s">
        <v>235</v>
      </c>
      <c r="D90" s="45">
        <f>B90*D2/20</f>
        <v>0</v>
      </c>
      <c r="E90" s="92"/>
      <c r="F90" s="52">
        <f t="shared" si="3"/>
        <v>0</v>
      </c>
      <c r="G90" s="53"/>
    </row>
    <row r="91" spans="1:7" ht="12" customHeight="1" x14ac:dyDescent="0.2">
      <c r="A91" s="125">
        <v>0</v>
      </c>
      <c r="B91" s="139"/>
      <c r="C91" s="132" t="s">
        <v>50</v>
      </c>
      <c r="D91" s="54">
        <f>(D3+D7)/2</f>
        <v>0</v>
      </c>
      <c r="E91" s="98"/>
      <c r="F91" s="55">
        <f t="shared" si="3"/>
        <v>0</v>
      </c>
      <c r="G91" s="56"/>
    </row>
    <row r="92" spans="1:7" ht="12" customHeight="1" x14ac:dyDescent="0.2">
      <c r="A92" s="299">
        <v>1</v>
      </c>
      <c r="B92" s="139"/>
      <c r="C92" s="138" t="s">
        <v>197</v>
      </c>
      <c r="D92" s="155">
        <v>5</v>
      </c>
      <c r="E92" s="92"/>
      <c r="F92" s="155">
        <f t="shared" si="3"/>
        <v>5</v>
      </c>
      <c r="G92" s="138"/>
    </row>
    <row r="93" spans="1:7" s="212" customFormat="1" ht="12" customHeight="1" x14ac:dyDescent="0.2">
      <c r="A93" s="211">
        <v>0</v>
      </c>
      <c r="B93" s="134">
        <v>0</v>
      </c>
      <c r="C93" s="232" t="s">
        <v>236</v>
      </c>
      <c r="D93" s="170">
        <f>B93*1.5</f>
        <v>0</v>
      </c>
      <c r="E93" s="104"/>
      <c r="F93" s="62">
        <f t="shared" si="3"/>
        <v>0</v>
      </c>
      <c r="G93" s="63"/>
    </row>
    <row r="94" spans="1:7" ht="12" customHeight="1" x14ac:dyDescent="0.2">
      <c r="A94" s="377">
        <v>0</v>
      </c>
      <c r="B94" s="139"/>
      <c r="C94" s="71" t="s">
        <v>187</v>
      </c>
      <c r="D94" s="45">
        <f>D7/3</f>
        <v>0</v>
      </c>
      <c r="E94" s="92"/>
      <c r="F94" s="363">
        <f>A94*D94+B95*D95+B96*D96+B97*D97</f>
        <v>0</v>
      </c>
      <c r="G94" s="147"/>
    </row>
    <row r="95" spans="1:7" ht="12" customHeight="1" x14ac:dyDescent="0.2">
      <c r="A95" s="378"/>
      <c r="B95" s="8">
        <v>0</v>
      </c>
      <c r="C95" s="136" t="s">
        <v>55</v>
      </c>
      <c r="D95" s="45">
        <f>D8/1.5</f>
        <v>0</v>
      </c>
      <c r="E95" s="92"/>
      <c r="F95" s="365"/>
      <c r="G95" s="94"/>
    </row>
    <row r="96" spans="1:7" ht="12" customHeight="1" x14ac:dyDescent="0.2">
      <c r="A96" s="378"/>
      <c r="B96" s="8">
        <v>0</v>
      </c>
      <c r="C96" s="136" t="s">
        <v>56</v>
      </c>
      <c r="D96" s="45">
        <v>5</v>
      </c>
      <c r="E96" s="92"/>
      <c r="F96" s="365"/>
      <c r="G96" s="94"/>
    </row>
    <row r="97" spans="1:7" ht="12" customHeight="1" x14ac:dyDescent="0.2">
      <c r="A97" s="379"/>
      <c r="B97" s="8">
        <v>0</v>
      </c>
      <c r="C97" s="137" t="s">
        <v>57</v>
      </c>
      <c r="D97" s="61">
        <f>D8/1.5</f>
        <v>0</v>
      </c>
      <c r="E97" s="92"/>
      <c r="F97" s="366"/>
      <c r="G97" s="100"/>
    </row>
    <row r="98" spans="1:7" ht="12" customHeight="1" x14ac:dyDescent="0.2">
      <c r="A98" s="298">
        <v>0</v>
      </c>
      <c r="B98" s="139"/>
      <c r="C98" s="71" t="s">
        <v>127</v>
      </c>
      <c r="D98" s="45">
        <f>D2/5</f>
        <v>0</v>
      </c>
      <c r="E98" s="92"/>
      <c r="F98" s="290">
        <f t="shared" ref="F98:F108" si="4">A98*D98</f>
        <v>0</v>
      </c>
      <c r="G98" s="147"/>
    </row>
    <row r="99" spans="1:7" ht="12" customHeight="1" x14ac:dyDescent="0.2">
      <c r="A99" s="298">
        <v>0</v>
      </c>
      <c r="B99" s="139"/>
      <c r="C99" s="71" t="s">
        <v>159</v>
      </c>
      <c r="D99" s="45">
        <f>D8/1.5</f>
        <v>0</v>
      </c>
      <c r="E99" s="92"/>
      <c r="F99" s="199">
        <f t="shared" si="4"/>
        <v>0</v>
      </c>
      <c r="G99" s="94"/>
    </row>
    <row r="100" spans="1:7" ht="12" customHeight="1" x14ac:dyDescent="0.2">
      <c r="A100" s="298">
        <v>0</v>
      </c>
      <c r="B100" s="139"/>
      <c r="C100" s="71" t="s">
        <v>128</v>
      </c>
      <c r="D100" s="45">
        <v>2</v>
      </c>
      <c r="E100" s="92"/>
      <c r="F100" s="199">
        <f t="shared" si="4"/>
        <v>0</v>
      </c>
      <c r="G100" s="94"/>
    </row>
    <row r="101" spans="1:7" ht="12" customHeight="1" x14ac:dyDescent="0.2">
      <c r="A101" s="289">
        <v>0</v>
      </c>
      <c r="B101" s="10">
        <v>0</v>
      </c>
      <c r="C101" s="97" t="s">
        <v>129</v>
      </c>
      <c r="D101" s="65">
        <f>B101</f>
        <v>0</v>
      </c>
      <c r="E101" s="92"/>
      <c r="F101" s="291">
        <f t="shared" si="4"/>
        <v>0</v>
      </c>
      <c r="G101" s="100"/>
    </row>
    <row r="102" spans="1:7" ht="12" customHeight="1" x14ac:dyDescent="0.2">
      <c r="A102" s="288">
        <v>0</v>
      </c>
      <c r="B102" s="380">
        <v>0</v>
      </c>
      <c r="C102" s="95" t="s">
        <v>227</v>
      </c>
      <c r="D102" s="133">
        <f>B102*D2/10</f>
        <v>0</v>
      </c>
      <c r="E102" s="92"/>
      <c r="F102" s="367">
        <f>A102*D102+A103*D103</f>
        <v>0</v>
      </c>
      <c r="G102" s="234"/>
    </row>
    <row r="103" spans="1:7" ht="12" customHeight="1" x14ac:dyDescent="0.2">
      <c r="A103" s="289">
        <v>0</v>
      </c>
      <c r="B103" s="381"/>
      <c r="C103" s="97" t="s">
        <v>228</v>
      </c>
      <c r="D103" s="61">
        <f>2*B102*D2/10</f>
        <v>0</v>
      </c>
      <c r="E103" s="92"/>
      <c r="F103" s="382"/>
      <c r="G103" s="259"/>
    </row>
    <row r="104" spans="1:7" ht="12" customHeight="1" x14ac:dyDescent="0.2">
      <c r="A104" s="298">
        <v>0</v>
      </c>
      <c r="B104" s="8">
        <v>0</v>
      </c>
      <c r="C104" s="71" t="s">
        <v>58</v>
      </c>
      <c r="D104" s="45">
        <f>SQRT(B104)*(D5+D8)*D2/30</f>
        <v>0</v>
      </c>
      <c r="E104" s="92"/>
      <c r="F104" s="93">
        <f t="shared" si="4"/>
        <v>0</v>
      </c>
      <c r="G104" s="94"/>
    </row>
    <row r="105" spans="1:7" s="77" customFormat="1" ht="12" customHeight="1" x14ac:dyDescent="0.2">
      <c r="A105" s="298">
        <v>0</v>
      </c>
      <c r="B105" s="8">
        <v>0</v>
      </c>
      <c r="C105" s="206" t="s">
        <v>259</v>
      </c>
      <c r="D105" s="45">
        <f>2+B105</f>
        <v>2</v>
      </c>
      <c r="E105" s="92"/>
      <c r="F105" s="93">
        <f t="shared" si="4"/>
        <v>0</v>
      </c>
      <c r="G105" s="94"/>
    </row>
    <row r="106" spans="1:7" ht="12" customHeight="1" x14ac:dyDescent="0.2">
      <c r="A106" s="298">
        <v>0</v>
      </c>
      <c r="B106" s="139"/>
      <c r="C106" s="71" t="s">
        <v>220</v>
      </c>
      <c r="D106" s="45">
        <v>12</v>
      </c>
      <c r="E106" s="92"/>
      <c r="F106" s="218">
        <f>A106*D106</f>
        <v>0</v>
      </c>
      <c r="G106" s="219"/>
    </row>
    <row r="107" spans="1:7" ht="12" customHeight="1" x14ac:dyDescent="0.2">
      <c r="A107" s="298">
        <v>0</v>
      </c>
      <c r="B107" s="139"/>
      <c r="C107" s="71" t="s">
        <v>59</v>
      </c>
      <c r="D107" s="45">
        <v>2</v>
      </c>
      <c r="E107" s="92"/>
      <c r="F107" s="93">
        <f t="shared" si="4"/>
        <v>0</v>
      </c>
      <c r="G107" s="94"/>
    </row>
    <row r="108" spans="1:7" ht="12" customHeight="1" x14ac:dyDescent="0.2">
      <c r="A108" s="289">
        <v>0</v>
      </c>
      <c r="B108" s="8">
        <v>0</v>
      </c>
      <c r="C108" s="79" t="s">
        <v>60</v>
      </c>
      <c r="D108" s="61">
        <f>B108/4</f>
        <v>0</v>
      </c>
      <c r="E108" s="92"/>
      <c r="F108" s="93">
        <f t="shared" si="4"/>
        <v>0</v>
      </c>
      <c r="G108" s="94"/>
    </row>
    <row r="109" spans="1:7" ht="12" customHeight="1" x14ac:dyDescent="0.2">
      <c r="A109" s="298">
        <v>0</v>
      </c>
      <c r="B109" s="139"/>
      <c r="C109" s="71" t="s">
        <v>61</v>
      </c>
      <c r="D109" s="45">
        <v>2</v>
      </c>
      <c r="E109" s="92"/>
      <c r="F109" s="363">
        <f>A109*D109+A110*D110+A111*D111+A112*D112</f>
        <v>0</v>
      </c>
      <c r="G109" s="147"/>
    </row>
    <row r="110" spans="1:7" ht="12" customHeight="1" x14ac:dyDescent="0.2">
      <c r="A110" s="298">
        <v>0</v>
      </c>
      <c r="B110" s="139"/>
      <c r="C110" s="71" t="s">
        <v>62</v>
      </c>
      <c r="D110" s="45">
        <v>4</v>
      </c>
      <c r="E110" s="92"/>
      <c r="F110" s="365"/>
      <c r="G110" s="94"/>
    </row>
    <row r="111" spans="1:7" ht="12" customHeight="1" x14ac:dyDescent="0.2">
      <c r="A111" s="298">
        <v>0</v>
      </c>
      <c r="B111" s="139"/>
      <c r="C111" s="71" t="s">
        <v>63</v>
      </c>
      <c r="D111" s="45">
        <v>6</v>
      </c>
      <c r="E111" s="92"/>
      <c r="F111" s="365"/>
      <c r="G111" s="94"/>
    </row>
    <row r="112" spans="1:7" ht="12" customHeight="1" x14ac:dyDescent="0.2">
      <c r="A112" s="298">
        <v>0</v>
      </c>
      <c r="B112" s="139"/>
      <c r="C112" s="70" t="s">
        <v>64</v>
      </c>
      <c r="D112" s="61">
        <v>8</v>
      </c>
      <c r="E112" s="92"/>
      <c r="F112" s="366"/>
      <c r="G112" s="100"/>
    </row>
    <row r="113" spans="1:7" ht="12" customHeight="1" x14ac:dyDescent="0.2">
      <c r="A113" s="288">
        <v>0</v>
      </c>
      <c r="B113" s="142"/>
      <c r="C113" s="95" t="s">
        <v>65</v>
      </c>
      <c r="D113" s="45">
        <v>2</v>
      </c>
      <c r="E113" s="92"/>
      <c r="F113" s="363">
        <f>A113*D113+A114*D114+A115*D115+A116*D116</f>
        <v>0</v>
      </c>
      <c r="G113" s="147"/>
    </row>
    <row r="114" spans="1:7" ht="12" customHeight="1" x14ac:dyDescent="0.2">
      <c r="A114" s="298">
        <v>0</v>
      </c>
      <c r="B114" s="139"/>
      <c r="C114" s="71" t="s">
        <v>66</v>
      </c>
      <c r="D114" s="45">
        <v>4</v>
      </c>
      <c r="E114" s="92"/>
      <c r="F114" s="365"/>
      <c r="G114" s="94"/>
    </row>
    <row r="115" spans="1:7" ht="12" customHeight="1" x14ac:dyDescent="0.2">
      <c r="A115" s="298">
        <v>0</v>
      </c>
      <c r="B115" s="139"/>
      <c r="C115" s="71" t="s">
        <v>67</v>
      </c>
      <c r="D115" s="45">
        <v>6</v>
      </c>
      <c r="E115" s="92"/>
      <c r="F115" s="365"/>
      <c r="G115" s="94"/>
    </row>
    <row r="116" spans="1:7" ht="12" customHeight="1" x14ac:dyDescent="0.2">
      <c r="A116" s="289">
        <v>0</v>
      </c>
      <c r="B116" s="141"/>
      <c r="C116" s="97" t="s">
        <v>68</v>
      </c>
      <c r="D116" s="45">
        <v>8</v>
      </c>
      <c r="E116" s="92"/>
      <c r="F116" s="366"/>
      <c r="G116" s="100"/>
    </row>
    <row r="117" spans="1:7" ht="12" customHeight="1" x14ac:dyDescent="0.2">
      <c r="A117" s="289">
        <v>0</v>
      </c>
      <c r="B117" s="139"/>
      <c r="C117" s="79" t="s">
        <v>225</v>
      </c>
      <c r="D117" s="61">
        <f>D7*1.5</f>
        <v>0</v>
      </c>
      <c r="E117" s="92"/>
      <c r="F117" s="218">
        <f>A117*D117</f>
        <v>0</v>
      </c>
      <c r="G117" s="219"/>
    </row>
    <row r="118" spans="1:7" s="212" customFormat="1" ht="12" customHeight="1" x14ac:dyDescent="0.2">
      <c r="A118" s="211">
        <v>0</v>
      </c>
      <c r="B118" s="140"/>
      <c r="C118" s="223" t="s">
        <v>70</v>
      </c>
      <c r="D118" s="170">
        <f>D8/1.5</f>
        <v>0</v>
      </c>
      <c r="E118" s="104"/>
      <c r="F118" s="160">
        <f>A118*D118</f>
        <v>0</v>
      </c>
      <c r="G118" s="63"/>
    </row>
    <row r="119" spans="1:7" s="212" customFormat="1" ht="12" customHeight="1" x14ac:dyDescent="0.2">
      <c r="A119" s="102">
        <v>0</v>
      </c>
      <c r="B119" s="134">
        <v>0</v>
      </c>
      <c r="C119" s="103" t="s">
        <v>137</v>
      </c>
      <c r="D119" s="170">
        <f>B119</f>
        <v>0</v>
      </c>
      <c r="E119" s="104"/>
      <c r="F119" s="153">
        <f>A119*D119/2</f>
        <v>0</v>
      </c>
      <c r="G119" s="154"/>
    </row>
    <row r="120" spans="1:7" ht="12" customHeight="1" x14ac:dyDescent="0.2">
      <c r="A120" s="237">
        <v>0</v>
      </c>
      <c r="B120" s="8">
        <v>0</v>
      </c>
      <c r="C120" s="224" t="s">
        <v>73</v>
      </c>
      <c r="D120" s="45">
        <f>B120/2</f>
        <v>0</v>
      </c>
      <c r="E120" s="92"/>
      <c r="F120" s="296">
        <f>A120*D120</f>
        <v>0</v>
      </c>
      <c r="G120" s="53"/>
    </row>
    <row r="121" spans="1:7" ht="12" customHeight="1" x14ac:dyDescent="0.2">
      <c r="A121" s="237">
        <v>0</v>
      </c>
      <c r="B121" s="139"/>
      <c r="C121" s="224" t="s">
        <v>131</v>
      </c>
      <c r="D121" s="46">
        <v>-0.2</v>
      </c>
      <c r="E121" s="92"/>
      <c r="F121" s="159" t="s">
        <v>146</v>
      </c>
      <c r="G121" s="60">
        <f>-20*A121</f>
        <v>0</v>
      </c>
    </row>
    <row r="122" spans="1:7" ht="12" customHeight="1" x14ac:dyDescent="0.2">
      <c r="A122" s="237">
        <v>0</v>
      </c>
      <c r="B122" s="8">
        <v>0</v>
      </c>
      <c r="C122" s="224" t="s">
        <v>74</v>
      </c>
      <c r="D122" s="45">
        <f>7-B122</f>
        <v>7</v>
      </c>
      <c r="E122" s="92"/>
      <c r="F122" s="29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75</v>
      </c>
      <c r="D123" s="45">
        <f>ABS(D4-D6)/2</f>
        <v>0</v>
      </c>
      <c r="E123" s="92"/>
      <c r="F123" s="296">
        <f>A123*D123</f>
        <v>0</v>
      </c>
      <c r="G123" s="53"/>
    </row>
    <row r="124" spans="1:7" ht="12" customHeight="1" x14ac:dyDescent="0.2">
      <c r="A124" s="237">
        <v>0</v>
      </c>
      <c r="B124" s="139"/>
      <c r="C124" s="224" t="s">
        <v>76</v>
      </c>
      <c r="D124" s="45">
        <f>D7/3+D8/1.5</f>
        <v>0</v>
      </c>
      <c r="E124" s="92"/>
      <c r="F124" s="296">
        <f>A124*D124</f>
        <v>0</v>
      </c>
      <c r="G124" s="53"/>
    </row>
    <row r="125" spans="1:7" s="77" customFormat="1" ht="12" customHeight="1" x14ac:dyDescent="0.2">
      <c r="A125" s="237">
        <v>0</v>
      </c>
      <c r="B125" s="8">
        <v>0</v>
      </c>
      <c r="C125" s="225" t="s">
        <v>231</v>
      </c>
      <c r="D125" s="300">
        <f>B125/2.5</f>
        <v>0</v>
      </c>
      <c r="E125" s="92"/>
      <c r="F125" s="296">
        <f t="shared" ref="F125" si="5">A125*D125</f>
        <v>0</v>
      </c>
      <c r="G125" s="53"/>
    </row>
    <row r="126" spans="1:7" ht="12" customHeight="1" x14ac:dyDescent="0.2">
      <c r="A126" s="237">
        <v>0</v>
      </c>
      <c r="B126" s="8">
        <v>0</v>
      </c>
      <c r="C126" s="224" t="s">
        <v>77</v>
      </c>
      <c r="D126" s="45">
        <f>4+B126</f>
        <v>4</v>
      </c>
      <c r="E126" s="92"/>
      <c r="F126" s="296">
        <f>A126*D126</f>
        <v>0</v>
      </c>
      <c r="G126" s="53"/>
    </row>
    <row r="127" spans="1:7" s="76" customFormat="1" ht="12" customHeight="1" x14ac:dyDescent="0.2">
      <c r="A127" s="288">
        <v>0</v>
      </c>
      <c r="B127" s="142"/>
      <c r="C127" s="95" t="s">
        <v>78</v>
      </c>
      <c r="D127" s="49">
        <f>D6/2</f>
        <v>0</v>
      </c>
      <c r="E127" s="96"/>
      <c r="F127" s="295">
        <f t="shared" ref="F127:F134" si="6">A127*D127</f>
        <v>0</v>
      </c>
      <c r="G127" s="51"/>
    </row>
    <row r="128" spans="1:7" s="77" customFormat="1" ht="12" customHeight="1" x14ac:dyDescent="0.2">
      <c r="A128" s="298">
        <v>0</v>
      </c>
      <c r="B128" s="139"/>
      <c r="C128" s="71" t="s">
        <v>79</v>
      </c>
      <c r="D128" s="45">
        <v>-1</v>
      </c>
      <c r="E128" s="92"/>
      <c r="F128" s="159">
        <f t="shared" si="6"/>
        <v>0</v>
      </c>
      <c r="G128" s="60"/>
    </row>
    <row r="129" spans="1:7" s="77" customFormat="1" ht="12" customHeight="1" x14ac:dyDescent="0.2">
      <c r="A129" s="298">
        <v>0</v>
      </c>
      <c r="B129" s="134">
        <v>0</v>
      </c>
      <c r="C129" s="206" t="s">
        <v>257</v>
      </c>
      <c r="D129" s="264">
        <f>(4-B129)/2</f>
        <v>2</v>
      </c>
      <c r="E129" s="92"/>
      <c r="F129" s="296">
        <f t="shared" si="6"/>
        <v>0</v>
      </c>
      <c r="G129" s="53"/>
    </row>
    <row r="130" spans="1:7" s="77" customFormat="1" ht="12" customHeight="1" x14ac:dyDescent="0.2">
      <c r="A130" s="298">
        <v>0</v>
      </c>
      <c r="B130" s="139"/>
      <c r="C130" s="71" t="s">
        <v>81</v>
      </c>
      <c r="D130" s="45">
        <v>2</v>
      </c>
      <c r="E130" s="92"/>
      <c r="F130" s="296">
        <f t="shared" si="6"/>
        <v>0</v>
      </c>
      <c r="G130" s="53"/>
    </row>
    <row r="131" spans="1:7" s="77" customFormat="1" ht="12" customHeight="1" x14ac:dyDescent="0.2">
      <c r="A131" s="316">
        <v>0</v>
      </c>
      <c r="B131" s="139"/>
      <c r="C131" s="71" t="s">
        <v>83</v>
      </c>
      <c r="D131" s="45">
        <v>-2</v>
      </c>
      <c r="E131" s="92"/>
      <c r="F131" s="159">
        <f t="shared" si="6"/>
        <v>0</v>
      </c>
      <c r="G131" s="60"/>
    </row>
    <row r="132" spans="1:7" s="80" customFormat="1" ht="12" customHeight="1" x14ac:dyDescent="0.2">
      <c r="A132" s="317">
        <v>0</v>
      </c>
      <c r="B132" s="141"/>
      <c r="C132" s="319" t="s">
        <v>260</v>
      </c>
      <c r="D132" s="54">
        <f>D2/5+B104</f>
        <v>0</v>
      </c>
      <c r="E132" s="98"/>
      <c r="F132" s="322">
        <f t="shared" si="6"/>
        <v>0</v>
      </c>
      <c r="G132" s="323"/>
    </row>
    <row r="133" spans="1:7" s="76" customFormat="1" ht="12" customHeight="1" x14ac:dyDescent="0.2">
      <c r="A133" s="238">
        <v>0</v>
      </c>
      <c r="B133" s="142"/>
      <c r="C133" s="226" t="s">
        <v>84</v>
      </c>
      <c r="D133" s="49">
        <f>D2/2</f>
        <v>0</v>
      </c>
      <c r="E133" s="96"/>
      <c r="F133" s="292">
        <f t="shared" si="6"/>
        <v>0</v>
      </c>
      <c r="G133" s="220"/>
    </row>
    <row r="134" spans="1:7" s="80" customFormat="1" ht="12" customHeight="1" x14ac:dyDescent="0.2">
      <c r="A134" s="239">
        <v>0</v>
      </c>
      <c r="B134" s="141"/>
      <c r="C134" s="227" t="s">
        <v>86</v>
      </c>
      <c r="D134" s="54">
        <f>D3/2</f>
        <v>0</v>
      </c>
      <c r="E134" s="98"/>
      <c r="F134" s="294">
        <f t="shared" si="6"/>
        <v>0</v>
      </c>
      <c r="G134" s="222"/>
    </row>
    <row r="135" spans="1:7" ht="12" customHeight="1" x14ac:dyDescent="0.2">
      <c r="A135" s="237">
        <v>0</v>
      </c>
      <c r="B135" s="139"/>
      <c r="C135" s="225" t="s">
        <v>244</v>
      </c>
      <c r="D135" s="118">
        <f>D7/3</f>
        <v>0</v>
      </c>
      <c r="E135" s="92"/>
      <c r="F135" s="367">
        <f>A135*D135+A136*D136+A1333*D137+A138*D138</f>
        <v>0</v>
      </c>
      <c r="G135" s="221"/>
    </row>
    <row r="136" spans="1:7" s="77" customFormat="1" ht="12" customHeight="1" x14ac:dyDescent="0.2">
      <c r="A136" s="237">
        <v>0</v>
      </c>
      <c r="B136" s="139"/>
      <c r="C136" s="225" t="s">
        <v>245</v>
      </c>
      <c r="D136" s="118">
        <f>D7/2</f>
        <v>0</v>
      </c>
      <c r="E136" s="92"/>
      <c r="F136" s="368"/>
      <c r="G136" s="221"/>
    </row>
    <row r="137" spans="1:7" s="77" customFormat="1" ht="12" customHeight="1" x14ac:dyDescent="0.2">
      <c r="A137" s="237">
        <v>0</v>
      </c>
      <c r="B137" s="139"/>
      <c r="C137" s="225" t="s">
        <v>246</v>
      </c>
      <c r="D137" s="118">
        <f>D7</f>
        <v>0</v>
      </c>
      <c r="E137" s="92"/>
      <c r="F137" s="368"/>
      <c r="G137" s="221"/>
    </row>
    <row r="138" spans="1:7" ht="12" customHeight="1" x14ac:dyDescent="0.2">
      <c r="A138" s="239">
        <v>0</v>
      </c>
      <c r="B138" s="139"/>
      <c r="C138" s="241" t="s">
        <v>247</v>
      </c>
      <c r="D138" s="61">
        <f>D7*1.5</f>
        <v>0</v>
      </c>
      <c r="E138" s="92"/>
      <c r="F138" s="369"/>
      <c r="G138" s="222"/>
    </row>
    <row r="139" spans="1:7" ht="12" customHeight="1" x14ac:dyDescent="0.2">
      <c r="A139" s="124">
        <v>0</v>
      </c>
      <c r="B139" s="168">
        <v>0</v>
      </c>
      <c r="C139" s="99" t="s">
        <v>221</v>
      </c>
      <c r="D139" s="45">
        <f>B139/2</f>
        <v>0</v>
      </c>
      <c r="E139" s="92"/>
      <c r="F139" s="218">
        <f>A139*D139</f>
        <v>0</v>
      </c>
      <c r="G139" s="219"/>
    </row>
    <row r="140" spans="1:7" ht="12" customHeight="1" x14ac:dyDescent="0.2">
      <c r="A140" s="237">
        <v>0</v>
      </c>
      <c r="B140" s="139"/>
      <c r="C140" s="224" t="s">
        <v>89</v>
      </c>
      <c r="D140" s="45">
        <v>2</v>
      </c>
      <c r="E140" s="92"/>
      <c r="F140" s="293">
        <f t="shared" ref="F140:F145" si="7">A140*D140</f>
        <v>0</v>
      </c>
      <c r="G140" s="221"/>
    </row>
    <row r="141" spans="1:7" ht="12" customHeight="1" x14ac:dyDescent="0.2">
      <c r="A141" s="237">
        <v>0</v>
      </c>
      <c r="B141" s="139"/>
      <c r="C141" s="224" t="s">
        <v>90</v>
      </c>
      <c r="D141" s="45">
        <v>2</v>
      </c>
      <c r="E141" s="92"/>
      <c r="F141" s="293">
        <f t="shared" si="7"/>
        <v>0</v>
      </c>
      <c r="G141" s="221"/>
    </row>
    <row r="142" spans="1:7" ht="12" customHeight="1" x14ac:dyDescent="0.2">
      <c r="A142" s="237">
        <v>0</v>
      </c>
      <c r="B142" s="8">
        <v>0</v>
      </c>
      <c r="C142" s="224" t="s">
        <v>91</v>
      </c>
      <c r="D142" s="45">
        <f>2*B142</f>
        <v>0</v>
      </c>
      <c r="E142" s="92"/>
      <c r="F142" s="293">
        <f t="shared" si="7"/>
        <v>0</v>
      </c>
      <c r="G142" s="221"/>
    </row>
    <row r="143" spans="1:7" ht="12" customHeight="1" x14ac:dyDescent="0.2">
      <c r="A143" s="237">
        <v>0</v>
      </c>
      <c r="B143" s="139"/>
      <c r="C143" s="224" t="s">
        <v>92</v>
      </c>
      <c r="D143" s="45">
        <f>D9/2</f>
        <v>0</v>
      </c>
      <c r="E143" s="92"/>
      <c r="F143" s="293">
        <f t="shared" si="7"/>
        <v>0</v>
      </c>
      <c r="G143" s="221"/>
    </row>
    <row r="144" spans="1:7" s="76" customFormat="1" ht="12" customHeight="1" x14ac:dyDescent="0.2">
      <c r="A144" s="288">
        <v>0</v>
      </c>
      <c r="B144" s="9">
        <v>0</v>
      </c>
      <c r="C144" s="95" t="s">
        <v>93</v>
      </c>
      <c r="D144" s="49">
        <f>B144</f>
        <v>0</v>
      </c>
      <c r="E144" s="96"/>
      <c r="F144" s="295">
        <f t="shared" si="7"/>
        <v>0</v>
      </c>
      <c r="G144" s="51"/>
    </row>
    <row r="145" spans="1:7" s="80" customFormat="1" ht="12" customHeight="1" x14ac:dyDescent="0.2">
      <c r="A145" s="289">
        <v>0</v>
      </c>
      <c r="B145" s="141"/>
      <c r="C145" s="97" t="s">
        <v>94</v>
      </c>
      <c r="D145" s="54">
        <v>4</v>
      </c>
      <c r="E145" s="98"/>
      <c r="F145" s="297">
        <f t="shared" si="7"/>
        <v>0</v>
      </c>
      <c r="G145" s="56"/>
    </row>
    <row r="146" spans="1:7" ht="12" customHeight="1" x14ac:dyDescent="0.2">
      <c r="A146" s="298">
        <v>0</v>
      </c>
      <c r="B146" s="139"/>
      <c r="C146" s="71" t="s">
        <v>95</v>
      </c>
      <c r="D146" s="118">
        <v>2</v>
      </c>
      <c r="E146" s="92"/>
      <c r="F146" s="370">
        <f>A146*D146+A147*D147+A148*D148+A149*D149</f>
        <v>0</v>
      </c>
      <c r="G146" s="53"/>
    </row>
    <row r="147" spans="1:7" ht="12" customHeight="1" x14ac:dyDescent="0.2">
      <c r="A147" s="298">
        <v>0</v>
      </c>
      <c r="B147" s="139"/>
      <c r="C147" s="71" t="s">
        <v>96</v>
      </c>
      <c r="D147" s="118">
        <v>4</v>
      </c>
      <c r="E147" s="92"/>
      <c r="F147" s="371"/>
      <c r="G147" s="53"/>
    </row>
    <row r="148" spans="1:7" ht="12" customHeight="1" x14ac:dyDescent="0.2">
      <c r="A148" s="298">
        <v>0</v>
      </c>
      <c r="B148" s="139"/>
      <c r="C148" s="71" t="s">
        <v>97</v>
      </c>
      <c r="D148" s="118">
        <v>6</v>
      </c>
      <c r="E148" s="92"/>
      <c r="F148" s="371"/>
      <c r="G148" s="53"/>
    </row>
    <row r="149" spans="1:7" ht="12" customHeight="1" x14ac:dyDescent="0.2">
      <c r="A149" s="298">
        <v>0</v>
      </c>
      <c r="B149" s="139"/>
      <c r="C149" s="71" t="s">
        <v>98</v>
      </c>
      <c r="D149" s="118">
        <v>8</v>
      </c>
      <c r="E149" s="92"/>
      <c r="F149" s="372"/>
      <c r="G149" s="53"/>
    </row>
    <row r="150" spans="1:7" s="76" customFormat="1" ht="12" customHeight="1" x14ac:dyDescent="0.2">
      <c r="A150" s="288">
        <v>0</v>
      </c>
      <c r="B150" s="134">
        <v>0</v>
      </c>
      <c r="C150" s="208" t="s">
        <v>258</v>
      </c>
      <c r="D150" s="49">
        <f>(B150-4)*D7/3</f>
        <v>0</v>
      </c>
      <c r="E150" s="96"/>
      <c r="F150" s="295">
        <f t="shared" ref="F150:F158" si="8">A150*D150</f>
        <v>0</v>
      </c>
      <c r="G150" s="51"/>
    </row>
    <row r="151" spans="1:7" s="80" customFormat="1" ht="12" customHeight="1" x14ac:dyDescent="0.2">
      <c r="A151" s="289">
        <v>0</v>
      </c>
      <c r="B151" s="141"/>
      <c r="C151" s="97" t="s">
        <v>99</v>
      </c>
      <c r="D151" s="54">
        <f>D9/2</f>
        <v>0</v>
      </c>
      <c r="E151" s="98"/>
      <c r="F151" s="297">
        <f t="shared" si="8"/>
        <v>0</v>
      </c>
      <c r="G151" s="56"/>
    </row>
    <row r="152" spans="1:7" ht="12" customHeight="1" x14ac:dyDescent="0.2">
      <c r="A152" s="237">
        <v>0</v>
      </c>
      <c r="B152" s="8">
        <v>0</v>
      </c>
      <c r="C152" s="224" t="s">
        <v>103</v>
      </c>
      <c r="D152" s="45">
        <f>B152+D5/2+B166/3</f>
        <v>0</v>
      </c>
      <c r="E152" s="92"/>
      <c r="F152" s="293">
        <f t="shared" si="8"/>
        <v>0</v>
      </c>
      <c r="G152" s="221"/>
    </row>
    <row r="153" spans="1:7" ht="12" customHeight="1" x14ac:dyDescent="0.2">
      <c r="A153" s="124">
        <v>0</v>
      </c>
      <c r="B153" s="8">
        <v>0</v>
      </c>
      <c r="C153" s="99" t="s">
        <v>226</v>
      </c>
      <c r="D153" s="45">
        <f>B153</f>
        <v>0</v>
      </c>
      <c r="E153" s="92"/>
      <c r="F153" s="218">
        <f>A153*D153</f>
        <v>0</v>
      </c>
      <c r="G153" s="219"/>
    </row>
    <row r="154" spans="1:7" ht="12" customHeight="1" x14ac:dyDescent="0.2">
      <c r="A154" s="157">
        <v>1</v>
      </c>
      <c r="B154" s="139"/>
      <c r="C154" s="119" t="s">
        <v>104</v>
      </c>
      <c r="D154" s="156">
        <f>1.5*(D4+D6)</f>
        <v>0</v>
      </c>
      <c r="E154" s="98"/>
      <c r="F154" s="156">
        <f t="shared" ref="F154" si="9">A154*D154</f>
        <v>0</v>
      </c>
      <c r="G154" s="119"/>
    </row>
    <row r="155" spans="1:7" ht="12" customHeight="1" x14ac:dyDescent="0.2">
      <c r="A155" s="298">
        <v>0</v>
      </c>
      <c r="B155" s="139"/>
      <c r="C155" s="71" t="s">
        <v>105</v>
      </c>
      <c r="D155" s="45">
        <f>D3/2</f>
        <v>0</v>
      </c>
      <c r="E155" s="92"/>
      <c r="F155" s="296">
        <f t="shared" si="8"/>
        <v>0</v>
      </c>
      <c r="G155" s="53"/>
    </row>
    <row r="156" spans="1:7" ht="12" customHeight="1" x14ac:dyDescent="0.2">
      <c r="A156" s="298">
        <v>0</v>
      </c>
      <c r="B156" s="8">
        <v>0</v>
      </c>
      <c r="C156" s="71" t="s">
        <v>107</v>
      </c>
      <c r="D156" s="45">
        <f>(B156+D2-10)/3</f>
        <v>-3.3333333333333335</v>
      </c>
      <c r="E156" s="92"/>
      <c r="F156" s="296">
        <f t="shared" si="8"/>
        <v>0</v>
      </c>
      <c r="G156" s="53"/>
    </row>
    <row r="157" spans="1:7" ht="12" customHeight="1" x14ac:dyDescent="0.2">
      <c r="A157" s="343">
        <v>0</v>
      </c>
      <c r="B157" s="8">
        <v>0</v>
      </c>
      <c r="C157" s="71" t="s">
        <v>264</v>
      </c>
      <c r="D157" s="58">
        <f>-3+((D5-B157)/2+D4/2+D3/4)*D7/10</f>
        <v>-3</v>
      </c>
      <c r="E157" s="92"/>
      <c r="F157" s="341">
        <f t="shared" si="8"/>
        <v>0</v>
      </c>
      <c r="G157" s="53"/>
    </row>
    <row r="158" spans="1:7" ht="12" customHeight="1" thickBot="1" x14ac:dyDescent="0.25">
      <c r="A158" s="2">
        <v>0</v>
      </c>
      <c r="B158" s="139"/>
      <c r="C158" s="84" t="s">
        <v>106</v>
      </c>
      <c r="D158" s="66">
        <f>-D7</f>
        <v>0</v>
      </c>
      <c r="E158" s="106"/>
      <c r="F158" s="161">
        <f t="shared" si="8"/>
        <v>0</v>
      </c>
      <c r="G158" s="68"/>
    </row>
    <row r="159" spans="1:7" ht="12" customHeight="1" thickBot="1" x14ac:dyDescent="0.25">
      <c r="A159" s="87"/>
      <c r="B159" s="139"/>
      <c r="C159" s="44"/>
      <c r="D159" s="69"/>
    </row>
    <row r="160" spans="1:7" ht="26.25" customHeight="1" x14ac:dyDescent="0.2">
      <c r="A160" s="102">
        <v>0</v>
      </c>
      <c r="B160" s="139"/>
      <c r="C160" s="82" t="s">
        <v>108</v>
      </c>
      <c r="D160" s="229">
        <v>1</v>
      </c>
      <c r="E160" s="373" t="s">
        <v>174</v>
      </c>
      <c r="F160" s="73">
        <f t="shared" ref="F160:F161" si="10">A160*D160</f>
        <v>0</v>
      </c>
    </row>
    <row r="161" spans="1:7" ht="12" customHeight="1" thickBot="1" x14ac:dyDescent="0.25">
      <c r="A161" s="298">
        <v>0</v>
      </c>
      <c r="B161" s="8">
        <v>0</v>
      </c>
      <c r="C161" s="236" t="s">
        <v>254</v>
      </c>
      <c r="D161" s="66">
        <f>3+B161</f>
        <v>3</v>
      </c>
      <c r="E161" s="374"/>
      <c r="F161" s="75">
        <f t="shared" si="10"/>
        <v>0</v>
      </c>
    </row>
    <row r="162" spans="1:7" ht="12" customHeight="1" thickBot="1" x14ac:dyDescent="0.25">
      <c r="A162" s="87"/>
      <c r="B162" s="139"/>
      <c r="C162" s="44"/>
      <c r="D162" s="69"/>
    </row>
    <row r="163" spans="1:7" ht="26.25" customHeight="1" x14ac:dyDescent="0.2">
      <c r="A163" s="240">
        <v>0</v>
      </c>
      <c r="B163" s="139"/>
      <c r="C163" s="243" t="s">
        <v>108</v>
      </c>
      <c r="D163" s="229">
        <v>2</v>
      </c>
      <c r="E163" s="375" t="s">
        <v>253</v>
      </c>
      <c r="F163" s="73">
        <f t="shared" ref="F163:F164" si="11">A163*D163</f>
        <v>0</v>
      </c>
    </row>
    <row r="164" spans="1:7" ht="12" customHeight="1" thickBot="1" x14ac:dyDescent="0.25">
      <c r="A164" s="237">
        <v>0</v>
      </c>
      <c r="B164" s="8">
        <v>0</v>
      </c>
      <c r="C164" s="244" t="s">
        <v>254</v>
      </c>
      <c r="D164" s="66">
        <f>3+3*B164</f>
        <v>3</v>
      </c>
      <c r="E164" s="376"/>
      <c r="F164" s="75">
        <f t="shared" si="11"/>
        <v>0</v>
      </c>
    </row>
    <row r="165" spans="1:7" ht="12" customHeight="1" x14ac:dyDescent="0.2">
      <c r="A165" s="87"/>
      <c r="B165" s="139"/>
      <c r="C165" s="44"/>
      <c r="D165" s="69"/>
    </row>
    <row r="166" spans="1:7" ht="12" customHeight="1" x14ac:dyDescent="0.2">
      <c r="A166" s="87"/>
      <c r="B166" s="9">
        <v>0</v>
      </c>
      <c r="C166" s="107" t="s">
        <v>171</v>
      </c>
      <c r="D166" s="114"/>
      <c r="E166" s="76"/>
    </row>
    <row r="167" spans="1:7" ht="12" customHeight="1" x14ac:dyDescent="0.2">
      <c r="A167" s="87"/>
      <c r="B167" s="139"/>
      <c r="C167" s="79" t="s">
        <v>168</v>
      </c>
      <c r="D167" s="54">
        <f>B166*D11</f>
        <v>0</v>
      </c>
      <c r="E167" s="77"/>
    </row>
    <row r="168" spans="1:7" ht="12" customHeight="1" x14ac:dyDescent="0.2">
      <c r="A168" s="298">
        <v>0</v>
      </c>
      <c r="B168" s="139"/>
      <c r="C168" s="71" t="s">
        <v>162</v>
      </c>
      <c r="D168" s="45">
        <f>D167/5</f>
        <v>0</v>
      </c>
      <c r="E168" s="77"/>
      <c r="F168" s="74">
        <f t="shared" ref="F168:F174" si="12">A168*D168</f>
        <v>0</v>
      </c>
    </row>
    <row r="169" spans="1:7" ht="12" customHeight="1" x14ac:dyDescent="0.2">
      <c r="A169" s="298">
        <v>0</v>
      </c>
      <c r="B169" s="139"/>
      <c r="C169" s="71" t="s">
        <v>163</v>
      </c>
      <c r="D169" s="78">
        <f>D167/4</f>
        <v>0</v>
      </c>
      <c r="E169" s="76"/>
      <c r="F169" s="74">
        <f t="shared" si="12"/>
        <v>0</v>
      </c>
    </row>
    <row r="170" spans="1:7" ht="12" customHeight="1" x14ac:dyDescent="0.2">
      <c r="A170" s="298">
        <v>0</v>
      </c>
      <c r="B170" s="139"/>
      <c r="C170" s="71" t="s">
        <v>164</v>
      </c>
      <c r="D170" s="45">
        <f>D167/3</f>
        <v>0</v>
      </c>
      <c r="E170" s="77"/>
      <c r="F170" s="74">
        <f t="shared" si="12"/>
        <v>0</v>
      </c>
    </row>
    <row r="171" spans="1:7" ht="12" customHeight="1" x14ac:dyDescent="0.2">
      <c r="A171" s="298">
        <v>0</v>
      </c>
      <c r="B171" s="139"/>
      <c r="C171" s="71" t="s">
        <v>165</v>
      </c>
      <c r="D171" s="45">
        <f>D167/2</f>
        <v>0</v>
      </c>
      <c r="E171" s="77"/>
      <c r="F171" s="74">
        <f t="shared" si="12"/>
        <v>0</v>
      </c>
    </row>
    <row r="172" spans="1:7" ht="12" customHeight="1" x14ac:dyDescent="0.2">
      <c r="A172" s="289">
        <v>0</v>
      </c>
      <c r="B172" s="139"/>
      <c r="C172" s="79" t="s">
        <v>166</v>
      </c>
      <c r="D172" s="54">
        <f>D167/1.5</f>
        <v>0</v>
      </c>
      <c r="E172" s="80"/>
      <c r="F172" s="81">
        <f t="shared" si="12"/>
        <v>0</v>
      </c>
    </row>
    <row r="173" spans="1:7" ht="12" customHeight="1" x14ac:dyDescent="0.2">
      <c r="A173" s="288">
        <v>0</v>
      </c>
      <c r="B173" s="139"/>
      <c r="C173" s="70" t="s">
        <v>172</v>
      </c>
      <c r="D173" s="45">
        <f>0.4*SUM(F168:F172)</f>
        <v>0</v>
      </c>
      <c r="E173" s="77"/>
      <c r="F173" s="112">
        <f t="shared" si="12"/>
        <v>0</v>
      </c>
    </row>
    <row r="174" spans="1:7" ht="12" customHeight="1" x14ac:dyDescent="0.2">
      <c r="A174" s="289">
        <v>0</v>
      </c>
      <c r="B174" s="139"/>
      <c r="C174" s="70" t="s">
        <v>173</v>
      </c>
      <c r="D174" s="45">
        <f>0.6*SUM(F168:F172)</f>
        <v>0</v>
      </c>
      <c r="E174" s="77"/>
      <c r="F174" s="81">
        <f t="shared" si="12"/>
        <v>0</v>
      </c>
    </row>
    <row r="175" spans="1:7" ht="12" customHeight="1" x14ac:dyDescent="0.2">
      <c r="A175" s="87"/>
      <c r="B175" s="139"/>
      <c r="C175" s="44"/>
      <c r="D175" s="69"/>
    </row>
    <row r="176" spans="1:7" ht="12" customHeight="1" x14ac:dyDescent="0.2">
      <c r="A176" s="238">
        <v>0</v>
      </c>
      <c r="B176" s="139"/>
      <c r="C176" s="131" t="s">
        <v>51</v>
      </c>
      <c r="D176" s="49">
        <f>D2/2.5</f>
        <v>0</v>
      </c>
      <c r="E176" s="96"/>
      <c r="F176" s="233">
        <f t="shared" ref="F176" si="13">A176*D176</f>
        <v>0</v>
      </c>
      <c r="G176" s="234"/>
    </row>
    <row r="177" spans="1:7" ht="12" customHeight="1" x14ac:dyDescent="0.2">
      <c r="A177" s="237">
        <v>0</v>
      </c>
      <c r="B177" s="139"/>
      <c r="C177" s="224" t="s">
        <v>82</v>
      </c>
      <c r="D177" s="45">
        <f>D11/2</f>
        <v>0</v>
      </c>
      <c r="E177" s="92"/>
      <c r="F177" s="293">
        <f t="shared" ref="F177:F183" si="14">A177*D177</f>
        <v>0</v>
      </c>
      <c r="G177" s="219"/>
    </row>
    <row r="178" spans="1:7" s="77" customFormat="1" ht="12" customHeight="1" x14ac:dyDescent="0.2">
      <c r="A178" s="246">
        <v>0</v>
      </c>
      <c r="B178" s="8">
        <v>0</v>
      </c>
      <c r="C178" s="228" t="s">
        <v>243</v>
      </c>
      <c r="D178" s="45">
        <f>B178*D11/1.5</f>
        <v>0</v>
      </c>
      <c r="E178" s="92"/>
      <c r="F178" s="293">
        <f t="shared" si="14"/>
        <v>0</v>
      </c>
      <c r="G178" s="219"/>
    </row>
    <row r="179" spans="1:7" ht="12" customHeight="1" x14ac:dyDescent="0.2">
      <c r="A179" s="237">
        <v>0</v>
      </c>
      <c r="B179" s="139"/>
      <c r="C179" s="224" t="s">
        <v>101</v>
      </c>
      <c r="D179" s="45">
        <f>D11</f>
        <v>0</v>
      </c>
      <c r="E179" s="92"/>
      <c r="F179" s="293">
        <f t="shared" si="14"/>
        <v>0</v>
      </c>
      <c r="G179" s="219"/>
    </row>
    <row r="180" spans="1:7" ht="12" customHeight="1" x14ac:dyDescent="0.2">
      <c r="A180" s="246">
        <v>0</v>
      </c>
      <c r="B180" s="139"/>
      <c r="C180" s="228" t="s">
        <v>248</v>
      </c>
      <c r="D180" s="45">
        <f>B166/2</f>
        <v>0</v>
      </c>
      <c r="E180" s="92"/>
      <c r="F180" s="293">
        <f t="shared" si="14"/>
        <v>0</v>
      </c>
      <c r="G180" s="219"/>
    </row>
    <row r="181" spans="1:7" s="77" customFormat="1" ht="12" customHeight="1" x14ac:dyDescent="0.2">
      <c r="A181" s="237">
        <v>0</v>
      </c>
      <c r="B181" s="8">
        <v>0</v>
      </c>
      <c r="C181" s="228" t="s">
        <v>256</v>
      </c>
      <c r="D181" s="45">
        <f>0.5*B181*SUM(F168:F174)</f>
        <v>0</v>
      </c>
      <c r="E181" s="92"/>
      <c r="F181" s="293">
        <f t="shared" si="14"/>
        <v>0</v>
      </c>
      <c r="G181" s="219"/>
    </row>
    <row r="182" spans="1:7" ht="12" customHeight="1" x14ac:dyDescent="0.2">
      <c r="A182" s="237">
        <v>0</v>
      </c>
      <c r="B182" s="139"/>
      <c r="C182" s="224" t="s">
        <v>102</v>
      </c>
      <c r="D182" s="45">
        <f>D11/2</f>
        <v>0</v>
      </c>
      <c r="E182" s="92"/>
      <c r="F182" s="293">
        <f t="shared" si="14"/>
        <v>0</v>
      </c>
      <c r="G182" s="219"/>
    </row>
    <row r="183" spans="1:7" ht="12" customHeight="1" x14ac:dyDescent="0.2">
      <c r="A183" s="246">
        <v>0</v>
      </c>
      <c r="B183" s="139"/>
      <c r="C183" s="228" t="s">
        <v>249</v>
      </c>
      <c r="D183" s="45">
        <f>D11</f>
        <v>0</v>
      </c>
      <c r="E183" s="92"/>
      <c r="F183" s="293">
        <f t="shared" si="14"/>
        <v>0</v>
      </c>
      <c r="G183" s="219"/>
    </row>
    <row r="184" spans="1:7" ht="12" customHeight="1" x14ac:dyDescent="0.2">
      <c r="A184" s="87"/>
      <c r="B184" s="139"/>
      <c r="C184" s="44"/>
      <c r="D184" s="69"/>
    </row>
    <row r="185" spans="1:7" ht="12" customHeight="1" x14ac:dyDescent="0.2">
      <c r="A185" s="87"/>
      <c r="B185" s="8">
        <v>0</v>
      </c>
      <c r="C185" s="71" t="s">
        <v>112</v>
      </c>
      <c r="D185" s="69"/>
    </row>
    <row r="186" spans="1:7" ht="12" customHeight="1" x14ac:dyDescent="0.2">
      <c r="A186" s="87"/>
      <c r="B186" s="10">
        <v>0</v>
      </c>
      <c r="C186" s="71" t="s">
        <v>113</v>
      </c>
      <c r="D186" s="115"/>
      <c r="E186" s="80"/>
    </row>
    <row r="187" spans="1:7" ht="12" customHeight="1" x14ac:dyDescent="0.2">
      <c r="A187" s="87"/>
      <c r="B187" s="139"/>
      <c r="C187" s="79" t="s">
        <v>266</v>
      </c>
      <c r="D187" s="54">
        <f>B185+B186+D12</f>
        <v>0</v>
      </c>
      <c r="E187" s="77"/>
    </row>
    <row r="188" spans="1:7" ht="12" customHeight="1" x14ac:dyDescent="0.2">
      <c r="A188" s="298">
        <v>0</v>
      </c>
      <c r="B188" s="139"/>
      <c r="C188" s="71" t="s">
        <v>114</v>
      </c>
      <c r="D188" s="72">
        <f>D187</f>
        <v>0</v>
      </c>
      <c r="F188" s="108">
        <f>A188*D188</f>
        <v>0</v>
      </c>
    </row>
    <row r="189" spans="1:7" ht="12" customHeight="1" x14ac:dyDescent="0.2">
      <c r="A189" s="298">
        <v>0</v>
      </c>
      <c r="B189" s="139"/>
      <c r="C189" s="71" t="s">
        <v>115</v>
      </c>
      <c r="D189" s="72">
        <f>2*D187</f>
        <v>0</v>
      </c>
      <c r="F189" s="108">
        <f>A189*D189</f>
        <v>0</v>
      </c>
    </row>
    <row r="190" spans="1:7" ht="12" customHeight="1" x14ac:dyDescent="0.2">
      <c r="A190" s="298">
        <v>0</v>
      </c>
      <c r="B190" s="139"/>
      <c r="C190" s="71" t="s">
        <v>116</v>
      </c>
      <c r="D190" s="72">
        <f>3*D187</f>
        <v>0</v>
      </c>
      <c r="F190" s="108">
        <f>A190*D190</f>
        <v>0</v>
      </c>
    </row>
    <row r="191" spans="1:7" ht="12" customHeight="1" x14ac:dyDescent="0.2">
      <c r="A191" s="298">
        <v>0</v>
      </c>
      <c r="B191" s="139"/>
      <c r="C191" s="71" t="s">
        <v>117</v>
      </c>
      <c r="D191" s="72">
        <f>4*D187</f>
        <v>0</v>
      </c>
      <c r="F191" s="108">
        <f>A191*D191</f>
        <v>0</v>
      </c>
    </row>
    <row r="192" spans="1:7" ht="12" customHeight="1" thickBot="1" x14ac:dyDescent="0.25">
      <c r="A192" s="298">
        <v>0</v>
      </c>
      <c r="B192" s="139"/>
      <c r="C192" s="71" t="s">
        <v>118</v>
      </c>
      <c r="D192" s="72">
        <f>5*D187</f>
        <v>0</v>
      </c>
      <c r="F192" s="109">
        <f>A192*D192</f>
        <v>0</v>
      </c>
    </row>
    <row r="193" spans="1:7" ht="12" customHeight="1" x14ac:dyDescent="0.2">
      <c r="A193" s="87"/>
      <c r="B193" s="139"/>
      <c r="C193" s="44"/>
      <c r="D193" s="69"/>
    </row>
    <row r="194" spans="1:7" s="77" customFormat="1" ht="12" customHeight="1" x14ac:dyDescent="0.2">
      <c r="A194" s="237">
        <v>0</v>
      </c>
      <c r="B194" s="8">
        <v>0</v>
      </c>
      <c r="C194" s="224" t="s">
        <v>39</v>
      </c>
      <c r="D194" s="45">
        <f>D12*B194</f>
        <v>0</v>
      </c>
      <c r="E194" s="92"/>
      <c r="F194" s="218">
        <f t="shared" ref="F194:F195" si="15">A194*D194</f>
        <v>0</v>
      </c>
      <c r="G194" s="219"/>
    </row>
    <row r="195" spans="1:7" s="77" customFormat="1" ht="12" customHeight="1" x14ac:dyDescent="0.2">
      <c r="A195" s="237">
        <v>0</v>
      </c>
      <c r="B195" s="139"/>
      <c r="C195" s="224" t="s">
        <v>49</v>
      </c>
      <c r="D195" s="45">
        <f>D12/2</f>
        <v>0</v>
      </c>
      <c r="E195" s="92"/>
      <c r="F195" s="218">
        <f t="shared" si="15"/>
        <v>0</v>
      </c>
      <c r="G195" s="219"/>
    </row>
    <row r="196" spans="1:7" s="77" customFormat="1" ht="12" customHeight="1" x14ac:dyDescent="0.2">
      <c r="A196" s="237">
        <v>0</v>
      </c>
      <c r="B196" s="8">
        <v>0</v>
      </c>
      <c r="C196" s="224" t="s">
        <v>69</v>
      </c>
      <c r="D196" s="118">
        <f>B196</f>
        <v>0</v>
      </c>
      <c r="E196" s="92"/>
      <c r="F196" s="218">
        <f>A196*D196</f>
        <v>0</v>
      </c>
      <c r="G196" s="219"/>
    </row>
    <row r="197" spans="1:7" s="77" customFormat="1" ht="12" customHeight="1" x14ac:dyDescent="0.2">
      <c r="A197" s="246">
        <v>0</v>
      </c>
      <c r="B197" s="139"/>
      <c r="C197" s="224" t="s">
        <v>72</v>
      </c>
      <c r="D197" s="45">
        <f>D12</f>
        <v>0</v>
      </c>
      <c r="E197" s="92"/>
      <c r="F197" s="293">
        <f>A197*D197</f>
        <v>0</v>
      </c>
      <c r="G197" s="219"/>
    </row>
    <row r="198" spans="1:7" s="77" customFormat="1" ht="12" customHeight="1" x14ac:dyDescent="0.2">
      <c r="A198" s="237">
        <v>0</v>
      </c>
      <c r="B198" s="139"/>
      <c r="C198" s="225" t="s">
        <v>237</v>
      </c>
      <c r="D198" s="300">
        <f>D12/2+D13/2</f>
        <v>0</v>
      </c>
      <c r="E198" s="92"/>
      <c r="F198" s="293">
        <f>A198*D198</f>
        <v>0</v>
      </c>
      <c r="G198" s="219"/>
    </row>
    <row r="199" spans="1:7" s="77" customFormat="1" ht="12" customHeight="1" x14ac:dyDescent="0.2">
      <c r="A199" s="237">
        <v>0</v>
      </c>
      <c r="B199" s="8">
        <v>0</v>
      </c>
      <c r="C199" s="224" t="s">
        <v>85</v>
      </c>
      <c r="D199" s="45">
        <f>B199</f>
        <v>0</v>
      </c>
      <c r="E199" s="92"/>
      <c r="F199" s="293">
        <f t="shared" ref="F199" si="16">A199*D199</f>
        <v>0</v>
      </c>
      <c r="G199" s="219"/>
    </row>
    <row r="200" spans="1:7" ht="12" customHeight="1" thickBot="1" x14ac:dyDescent="0.25">
      <c r="A200" s="87"/>
      <c r="B200" s="139"/>
      <c r="C200" s="44"/>
      <c r="D200" s="69"/>
    </row>
    <row r="201" spans="1:7" ht="12" customHeight="1" thickBot="1" x14ac:dyDescent="0.25">
      <c r="A201" s="87"/>
      <c r="B201" s="8">
        <v>0</v>
      </c>
      <c r="C201" s="82" t="s">
        <v>119</v>
      </c>
      <c r="D201" s="116"/>
      <c r="E201" s="83"/>
    </row>
    <row r="202" spans="1:7" ht="12" customHeight="1" x14ac:dyDescent="0.2">
      <c r="A202" s="87"/>
      <c r="B202" s="8">
        <v>0</v>
      </c>
      <c r="C202" s="70" t="s">
        <v>121</v>
      </c>
      <c r="D202" s="116"/>
      <c r="E202" s="80"/>
    </row>
    <row r="203" spans="1:7" ht="12" customHeight="1" x14ac:dyDescent="0.2">
      <c r="A203" s="87"/>
      <c r="B203" s="44"/>
      <c r="C203" s="79" t="s">
        <v>169</v>
      </c>
      <c r="D203" s="65">
        <f>(B201+D13+1+(B202-10)/2.5)</f>
        <v>-3</v>
      </c>
      <c r="E203" s="77"/>
    </row>
    <row r="204" spans="1:7" ht="12" customHeight="1" x14ac:dyDescent="0.2">
      <c r="A204" s="298">
        <v>0</v>
      </c>
      <c r="B204" s="44"/>
      <c r="C204" s="71" t="s">
        <v>122</v>
      </c>
      <c r="D204" s="300">
        <f>D203</f>
        <v>-3</v>
      </c>
      <c r="E204" s="77"/>
      <c r="F204" s="110">
        <f>A204*D204</f>
        <v>0</v>
      </c>
    </row>
    <row r="205" spans="1:7" ht="12" customHeight="1" x14ac:dyDescent="0.2">
      <c r="A205" s="298">
        <v>0</v>
      </c>
      <c r="B205" s="44"/>
      <c r="C205" s="71" t="s">
        <v>123</v>
      </c>
      <c r="D205" s="300">
        <f>2*D203</f>
        <v>-6</v>
      </c>
      <c r="E205" s="77"/>
      <c r="F205" s="110">
        <f>A205*D205</f>
        <v>0</v>
      </c>
    </row>
    <row r="206" spans="1:7" ht="12" customHeight="1" x14ac:dyDescent="0.2">
      <c r="A206" s="298">
        <v>0</v>
      </c>
      <c r="B206" s="44"/>
      <c r="C206" s="71" t="s">
        <v>124</v>
      </c>
      <c r="D206" s="300">
        <f>3*D203</f>
        <v>-9</v>
      </c>
      <c r="E206" s="77"/>
      <c r="F206" s="110">
        <f>A206*D206</f>
        <v>0</v>
      </c>
    </row>
    <row r="207" spans="1:7" ht="12" customHeight="1" x14ac:dyDescent="0.2">
      <c r="A207" s="298">
        <v>0</v>
      </c>
      <c r="B207" s="44"/>
      <c r="C207" s="71" t="s">
        <v>125</v>
      </c>
      <c r="D207" s="300">
        <f>4*D203</f>
        <v>-12</v>
      </c>
      <c r="E207" s="77"/>
      <c r="F207" s="110">
        <f>A207*D207</f>
        <v>0</v>
      </c>
    </row>
    <row r="208" spans="1:7" ht="12" customHeight="1" thickBot="1" x14ac:dyDescent="0.25">
      <c r="A208" s="2">
        <v>0</v>
      </c>
      <c r="B208" s="44"/>
      <c r="C208" s="84" t="s">
        <v>126</v>
      </c>
      <c r="D208" s="117">
        <f>5*D203</f>
        <v>-15</v>
      </c>
      <c r="E208" s="85"/>
      <c r="F208" s="111">
        <f>A208*D208</f>
        <v>0</v>
      </c>
    </row>
    <row r="209" spans="1:7" ht="12" customHeight="1" x14ac:dyDescent="0.2">
      <c r="B209" s="44"/>
    </row>
    <row r="210" spans="1:7" s="77" customFormat="1" ht="12" customHeight="1" x14ac:dyDescent="0.2">
      <c r="A210" s="237">
        <v>0</v>
      </c>
      <c r="B210" s="139"/>
      <c r="C210" s="224" t="s">
        <v>267</v>
      </c>
      <c r="D210" s="45">
        <f>D13/2</f>
        <v>0</v>
      </c>
      <c r="E210" s="92"/>
      <c r="F210" s="93">
        <f t="shared" ref="F210:F212" si="17">A210*D210</f>
        <v>0</v>
      </c>
      <c r="G210" s="94"/>
    </row>
    <row r="211" spans="1:7" s="77" customFormat="1" ht="12" customHeight="1" x14ac:dyDescent="0.2">
      <c r="A211" s="237">
        <v>0</v>
      </c>
      <c r="B211" s="139"/>
      <c r="C211" s="224" t="s">
        <v>53</v>
      </c>
      <c r="D211" s="45">
        <f>-D13</f>
        <v>0</v>
      </c>
      <c r="E211" s="92"/>
      <c r="F211" s="59">
        <f t="shared" si="17"/>
        <v>0</v>
      </c>
      <c r="G211" s="60"/>
    </row>
    <row r="212" spans="1:7" s="77" customFormat="1" ht="12" customHeight="1" x14ac:dyDescent="0.2">
      <c r="A212" s="237">
        <v>0</v>
      </c>
      <c r="B212" s="139"/>
      <c r="C212" s="242" t="s">
        <v>54</v>
      </c>
      <c r="D212" s="118">
        <f>D128/2</f>
        <v>-0.5</v>
      </c>
      <c r="E212" s="92"/>
      <c r="F212" s="93">
        <f t="shared" si="17"/>
        <v>0</v>
      </c>
      <c r="G212" s="94"/>
    </row>
    <row r="213" spans="1:7" s="77" customFormat="1" ht="12" customHeight="1" x14ac:dyDescent="0.2">
      <c r="A213" s="237">
        <v>0</v>
      </c>
      <c r="B213" s="8">
        <v>0</v>
      </c>
      <c r="C213" s="224" t="s">
        <v>69</v>
      </c>
      <c r="D213" s="118">
        <f>B213</f>
        <v>0</v>
      </c>
      <c r="E213" s="92"/>
      <c r="F213" s="218">
        <f>A213*D213</f>
        <v>0</v>
      </c>
      <c r="G213" s="219"/>
    </row>
    <row r="214" spans="1:7" s="77" customFormat="1" ht="12" customHeight="1" x14ac:dyDescent="0.2">
      <c r="A214" s="237">
        <v>0</v>
      </c>
      <c r="B214" s="139"/>
      <c r="C214" s="225" t="s">
        <v>237</v>
      </c>
      <c r="D214" s="300">
        <f>D12/2+D13/2</f>
        <v>0</v>
      </c>
      <c r="E214" s="92"/>
      <c r="F214" s="293">
        <f>A214*D214</f>
        <v>0</v>
      </c>
      <c r="G214" s="219"/>
    </row>
    <row r="215" spans="1:7" s="77" customFormat="1" ht="12" customHeight="1" x14ac:dyDescent="0.2">
      <c r="A215" s="246">
        <v>0</v>
      </c>
      <c r="B215" s="8">
        <v>0</v>
      </c>
      <c r="C215" s="224" t="s">
        <v>80</v>
      </c>
      <c r="D215" s="45">
        <f>B215</f>
        <v>0</v>
      </c>
      <c r="E215" s="92"/>
      <c r="F215" s="293">
        <f>A215*D215</f>
        <v>0</v>
      </c>
      <c r="G215" s="219"/>
    </row>
    <row r="216" spans="1:7" s="77" customFormat="1" ht="12" customHeight="1" x14ac:dyDescent="0.2">
      <c r="A216" s="237">
        <v>0</v>
      </c>
      <c r="B216" s="139"/>
      <c r="C216" s="224" t="s">
        <v>100</v>
      </c>
      <c r="D216" s="45">
        <f>D74</f>
        <v>3</v>
      </c>
      <c r="E216" s="92"/>
      <c r="F216" s="293">
        <f t="shared" ref="F216" si="18">A216*D216</f>
        <v>0</v>
      </c>
      <c r="G216" s="219"/>
    </row>
  </sheetData>
  <mergeCells count="22">
    <mergeCell ref="F75:F78"/>
    <mergeCell ref="C1:D1"/>
    <mergeCell ref="F1:I1"/>
    <mergeCell ref="C26:D26"/>
    <mergeCell ref="F26:G26"/>
    <mergeCell ref="C31:D31"/>
    <mergeCell ref="F31:G31"/>
    <mergeCell ref="A54:A55"/>
    <mergeCell ref="D54:D55"/>
    <mergeCell ref="F54:F55"/>
    <mergeCell ref="F57:F58"/>
    <mergeCell ref="F59:F60"/>
    <mergeCell ref="F135:F138"/>
    <mergeCell ref="F146:F149"/>
    <mergeCell ref="E160:E161"/>
    <mergeCell ref="E163:E164"/>
    <mergeCell ref="A94:A97"/>
    <mergeCell ref="F94:F97"/>
    <mergeCell ref="B102:B103"/>
    <mergeCell ref="F102:F103"/>
    <mergeCell ref="F109:F112"/>
    <mergeCell ref="F113:F116"/>
  </mergeCells>
  <dataValidations count="15">
    <dataValidation type="list" allowBlank="1" showInputMessage="1" showErrorMessage="1" sqref="A204:A208 A194:A199 A188:A192 A210:A216 A164 A176:A183 A168:A174 A161 A32:A94 A15:A21 B95:B97 A27:A29 A98:A118 A120:A158" xr:uid="{00000000-0002-0000-0C00-000000000000}">
      <formula1>"0,1"</formula1>
    </dataValidation>
    <dataValidation type="list" allowBlank="1" showInputMessage="1" showErrorMessage="1" sqref="B202 F2" xr:uid="{00000000-0002-0000-0C00-000001000000}">
      <formula1>"0,5,7,5,10,12,5,15,17,5,20,22,5,25,27,5,30"</formula1>
    </dataValidation>
    <dataValidation type="list" allowBlank="1" showInputMessage="1" showErrorMessage="1" sqref="B201" xr:uid="{00000000-0002-0000-0C00-000002000000}">
      <formula1>"0,1,2,3"</formula1>
    </dataValidation>
    <dataValidation type="list" allowBlank="1" showInputMessage="1" showErrorMessage="1" sqref="B213 B199 B196 B178 B215 B181 B29 B85 B73 B38 B40:B41 B55 B71 B67 B102 B120 B104" xr:uid="{00000000-0002-0000-0C00-000003000000}">
      <formula1>"0,1,2,3,4,5"</formula1>
    </dataValidation>
    <dataValidation type="list" allowBlank="1" showInputMessage="1" showErrorMessage="1" sqref="B185:B186 B194 B161 B164 A160 A163 B122 A119" xr:uid="{00000000-0002-0000-0C00-000004000000}">
      <formula1>"0,1,2,3,4,5,6"</formula1>
    </dataValidation>
    <dataValidation type="list" allowBlank="1" showInputMessage="1" showErrorMessage="1" sqref="B166 B150 B144 B142 B105 D3:D9 D12:D13 F3:F9 B90 B93 B84 B101 B129 B119" xr:uid="{00000000-0002-0000-0C00-000005000000}">
      <formula1>"0,1,2,3,4,5,6,7,8,9,10,11,12,13,14,15,16,17,18,19,20"</formula1>
    </dataValidation>
    <dataValidation type="list" allowBlank="1" showInputMessage="1" showErrorMessage="1" sqref="B52:B53 D2 B125 B80 B108 B156" xr:uid="{00000000-0002-0000-0C00-000006000000}">
      <formula1>$L$1:$L$13</formula1>
    </dataValidation>
    <dataValidation type="list" allowBlank="1" showInputMessage="1" showErrorMessage="1" sqref="B152" xr:uid="{00000000-0002-0000-0C00-000007000000}">
      <formula1>"1,2,3,4,5,6"</formula1>
    </dataValidation>
    <dataValidation type="list" allowBlank="1" showInputMessage="1" showErrorMessage="1" sqref="B139" xr:uid="{00000000-0002-0000-0C00-000008000000}">
      <formula1>"0,2,5,5,7,5,10,12,5,15,17,5,20,22,5,25,27,5,30"</formula1>
    </dataValidation>
    <dataValidation type="list" allowBlank="1" showInputMessage="1" showErrorMessage="1" sqref="B153 B157" xr:uid="{00000000-0002-0000-0C00-000009000000}">
      <formula1>"-4,-3,-2,-1,0,1,2,3,4,5,6,7,8,9,10"</formula1>
    </dataValidation>
    <dataValidation type="list" allowBlank="1" showInputMessage="1" showErrorMessage="1" sqref="B126" xr:uid="{00000000-0002-0000-0C00-00000A000000}">
      <formula1>"-4,-3,-2,-1,0,1,2,3,4,5,6"</formula1>
    </dataValidation>
    <dataValidation type="list" allowBlank="1" showInputMessage="1" showErrorMessage="1" sqref="B64 B28 B61:B62" xr:uid="{00000000-0002-0000-0C00-00000B000000}">
      <formula1>"0,1,2,3,4,5,6,7,8,9,10"</formula1>
    </dataValidation>
    <dataValidation type="list" allowBlank="1" showInputMessage="1" showErrorMessage="1" sqref="B54" xr:uid="{00000000-0002-0000-0C00-00000C000000}">
      <formula1>"0,1,2,3,4"</formula1>
    </dataValidation>
    <dataValidation type="list" allowBlank="1" showInputMessage="1" showErrorMessage="1" sqref="B51" xr:uid="{00000000-0002-0000-0C00-00000D000000}">
      <formula1>"-4,-3,-2,-1,0,+1,+2,+3,+4"</formula1>
    </dataValidation>
    <dataValidation type="list" allowBlank="1" showInputMessage="1" showErrorMessage="1" sqref="D11" xr:uid="{00000000-0002-0000-0C00-00000E00000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16"/>
  <sheetViews>
    <sheetView topLeftCell="A76" workbookViewId="0">
      <selection activeCell="D90" sqref="D90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206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7.5</v>
      </c>
      <c r="G2" s="11">
        <f>(D2-F2)/2.5</f>
        <v>-3</v>
      </c>
      <c r="H2" s="11">
        <f>IF(G2&lt;0,ABS(G2)^1.4*-1,G2^1.4)</f>
        <v>-4.6555367217460786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0</v>
      </c>
      <c r="G3" s="11">
        <f t="shared" ref="G3:G9" si="0">D3-F3</f>
        <v>0</v>
      </c>
      <c r="H3" s="11">
        <f>IF(G3&lt;0,-1*(ABS(G3)+0.1*ABS(G3)^1.7),G3+0.1*G3^1.7)</f>
        <v>0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76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5</v>
      </c>
      <c r="G5" s="11">
        <f t="shared" si="0"/>
        <v>-5</v>
      </c>
      <c r="H5" s="11">
        <f>IF(G5&lt;0,-1*(ABS(G5)+0.1*ABS(G5)^2.3),G5+0.1*G5^2.3)</f>
        <v>-9.051641491731905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0</v>
      </c>
      <c r="G6" s="11">
        <f t="shared" si="0"/>
        <v>0</v>
      </c>
      <c r="H6" s="11">
        <f>IF(G6&lt;0,-1*(ABS(G6)+0.1*ABS(G6)^1.7),G6+0.1*G6^1.7)</f>
        <v>0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7</v>
      </c>
      <c r="G7" s="11">
        <f t="shared" si="0"/>
        <v>-7</v>
      </c>
      <c r="H7" s="11">
        <f>IF(G7&lt;0,-1*(ABS(G7)+0.1*ABS(G7)^2.3),G7+0.1*G7^2.3)</f>
        <v>-15.784670816352881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5</v>
      </c>
      <c r="G8" s="11">
        <f t="shared" si="0"/>
        <v>-5</v>
      </c>
      <c r="H8" s="11">
        <f>IF(G8&lt;0,-1*(ABS(G8)+0.1*ABS(G8)^1.7),G8+0.1*G8^1.7)</f>
        <v>-6.5425846568000239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0</v>
      </c>
      <c r="G9" s="11">
        <f t="shared" si="0"/>
        <v>0</v>
      </c>
      <c r="H9" s="11">
        <f>IF(G9&lt;0,-0.5*(ABS(G9)^1.6),0.5*G9^1.6)</f>
        <v>0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1</v>
      </c>
      <c r="B15" s="18">
        <f>IF(G8&lt;0,-0.1*(ABS(G8)^2.3-ABS(G8)^1.7),0.1*(G8^2.3-G8^1.7))</f>
        <v>-2.5090568349318811</v>
      </c>
      <c r="C15" s="19" t="s">
        <v>203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12+SUM(H2:H9)+A15*B15</f>
        <v>-30.190791305555145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SUM(F27:F29)+SUM(F32:F33)+F36+SUM(F38:F48)+SUM(F50:F80)+SUM(F82:F120)+SUM(F122:F158)+SUM(F176:F183)+SUM(F194:F199)+SUM(F210:F216)-17/3</f>
        <v>-5.666666666666667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SUM(F160:F161)+SUM(F163:F164)+SUM(F168:F174)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SUM(F188:F192)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SUM(F204:F208)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G34+G35+G37+G49+G81+G121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-30.190791305555145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-30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29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29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29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29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29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298">
        <v>0</v>
      </c>
      <c r="B37" s="139"/>
      <c r="C37" s="71" t="s">
        <v>184</v>
      </c>
      <c r="D37" s="46" t="s">
        <v>185</v>
      </c>
      <c r="E37" s="301"/>
      <c r="F37" s="47" t="s">
        <v>146</v>
      </c>
      <c r="G37" s="48">
        <f>A37*10</f>
        <v>0</v>
      </c>
    </row>
    <row r="38" spans="1:7" ht="12" customHeight="1" x14ac:dyDescent="0.2">
      <c r="A38" s="298">
        <v>0</v>
      </c>
      <c r="B38" s="8">
        <v>0</v>
      </c>
      <c r="C38" s="206" t="s">
        <v>251</v>
      </c>
      <c r="D38" s="72">
        <f>6*B38</f>
        <v>0</v>
      </c>
      <c r="E38" s="301"/>
      <c r="F38" s="93">
        <f t="shared" ref="F38:F48" si="1">A38*D38</f>
        <v>0</v>
      </c>
      <c r="G38" s="94"/>
    </row>
    <row r="39" spans="1:7" ht="12" customHeight="1" x14ac:dyDescent="0.2">
      <c r="A39" s="298">
        <v>0</v>
      </c>
      <c r="B39" s="139"/>
      <c r="C39" s="71" t="s">
        <v>110</v>
      </c>
      <c r="D39" s="72">
        <v>6</v>
      </c>
      <c r="E39" s="301"/>
      <c r="F39" s="93">
        <f t="shared" si="1"/>
        <v>0</v>
      </c>
      <c r="G39" s="94"/>
    </row>
    <row r="40" spans="1:7" ht="12" customHeight="1" x14ac:dyDescent="0.2">
      <c r="A40" s="29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29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29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298">
        <v>0</v>
      </c>
      <c r="B43" s="139"/>
      <c r="C43" s="71" t="s">
        <v>14</v>
      </c>
      <c r="D43" s="45">
        <f>POWER(MAX((D3+D6+D7+D8)/2+D4+D5-8,1),1.6)*SQRT(D2/10)/POWER(5+D9,0.7)*(1+B104)^(1/3)/6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29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29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29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29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7" customFormat="1" ht="12" customHeight="1" x14ac:dyDescent="0.2">
      <c r="A53" s="318">
        <v>0</v>
      </c>
      <c r="B53" s="8">
        <v>0</v>
      </c>
      <c r="C53" s="70" t="s">
        <v>262</v>
      </c>
      <c r="D53" s="314">
        <f>2+(2*(D8-F8)+D9-F9)*B53/10</f>
        <v>2</v>
      </c>
      <c r="E53" s="92"/>
      <c r="F53" s="199">
        <f>A53*D53</f>
        <v>0</v>
      </c>
      <c r="G53" s="94"/>
    </row>
    <row r="54" spans="1:7" s="76" customFormat="1" ht="12" customHeight="1" x14ac:dyDescent="0.2">
      <c r="A54" s="359">
        <v>0</v>
      </c>
      <c r="B54" s="9">
        <v>0</v>
      </c>
      <c r="C54" s="95" t="s">
        <v>23</v>
      </c>
      <c r="D54" s="361">
        <f>(2*B54+B55)/2</f>
        <v>0</v>
      </c>
      <c r="E54" s="96"/>
      <c r="F54" s="363">
        <f>A54*D54</f>
        <v>0</v>
      </c>
      <c r="G54" s="147"/>
    </row>
    <row r="55" spans="1:7" s="80" customFormat="1" ht="12" customHeight="1" x14ac:dyDescent="0.2">
      <c r="A55" s="360"/>
      <c r="B55" s="10">
        <v>0</v>
      </c>
      <c r="C55" s="97" t="s">
        <v>158</v>
      </c>
      <c r="D55" s="362"/>
      <c r="E55" s="98"/>
      <c r="F55" s="364"/>
      <c r="G55" s="100"/>
    </row>
    <row r="56" spans="1:7" ht="12" customHeight="1" x14ac:dyDescent="0.2">
      <c r="A56" s="289">
        <v>0</v>
      </c>
      <c r="B56" s="141"/>
      <c r="C56" s="97" t="s">
        <v>24</v>
      </c>
      <c r="D56" s="61">
        <v>5</v>
      </c>
      <c r="E56" s="92"/>
      <c r="F56" s="93">
        <f>A56*D56</f>
        <v>0</v>
      </c>
      <c r="G56" s="94"/>
    </row>
    <row r="57" spans="1:7" ht="12" customHeight="1" x14ac:dyDescent="0.2">
      <c r="A57" s="298">
        <v>0</v>
      </c>
      <c r="B57" s="139"/>
      <c r="C57" s="70" t="s">
        <v>189</v>
      </c>
      <c r="D57" s="45">
        <f>D7/3+D8/1.5</f>
        <v>0</v>
      </c>
      <c r="E57" s="92"/>
      <c r="F57" s="363">
        <f>A57*D57+A58*D58</f>
        <v>0</v>
      </c>
      <c r="G57" s="147"/>
    </row>
    <row r="58" spans="1:7" ht="12" customHeight="1" x14ac:dyDescent="0.2">
      <c r="A58" s="298">
        <v>0</v>
      </c>
      <c r="B58" s="139"/>
      <c r="C58" s="70" t="s">
        <v>190</v>
      </c>
      <c r="D58" s="118">
        <f>4+D7/3</f>
        <v>4</v>
      </c>
      <c r="E58" s="92"/>
      <c r="F58" s="365"/>
      <c r="G58" s="94"/>
    </row>
    <row r="59" spans="1:7" ht="12" customHeight="1" x14ac:dyDescent="0.2">
      <c r="A59" s="215">
        <v>0</v>
      </c>
      <c r="B59" s="142"/>
      <c r="C59" s="95" t="s">
        <v>26</v>
      </c>
      <c r="D59" s="49">
        <f>D6</f>
        <v>0</v>
      </c>
      <c r="E59" s="96"/>
      <c r="F59" s="363">
        <f>A59*D59+A60*D60</f>
        <v>0</v>
      </c>
      <c r="G59" s="147"/>
    </row>
    <row r="60" spans="1:7" ht="12" customHeight="1" x14ac:dyDescent="0.2">
      <c r="A60" s="217">
        <v>0</v>
      </c>
      <c r="B60" s="141"/>
      <c r="C60" s="97" t="s">
        <v>194</v>
      </c>
      <c r="D60" s="54">
        <f>D6*1.25</f>
        <v>0</v>
      </c>
      <c r="E60" s="98"/>
      <c r="F60" s="366"/>
      <c r="G60" s="100"/>
    </row>
    <row r="61" spans="1:7" ht="12" customHeight="1" x14ac:dyDescent="0.2">
      <c r="A61" s="216">
        <v>0</v>
      </c>
      <c r="B61" s="8">
        <v>0</v>
      </c>
      <c r="C61" s="71" t="s">
        <v>27</v>
      </c>
      <c r="D61" s="45">
        <f>(B61+D4)/1.5</f>
        <v>0</v>
      </c>
      <c r="E61" s="92"/>
      <c r="F61" s="93">
        <f t="shared" ref="F61:F80" si="2">A61*D61</f>
        <v>0</v>
      </c>
      <c r="G61" s="94"/>
    </row>
    <row r="62" spans="1:7" ht="12" customHeight="1" x14ac:dyDescent="0.2">
      <c r="A62" s="298">
        <v>0</v>
      </c>
      <c r="B62" s="8">
        <v>0</v>
      </c>
      <c r="C62" s="71" t="s">
        <v>28</v>
      </c>
      <c r="D62" s="45">
        <f>(B62*1.5-D8)/2</f>
        <v>0</v>
      </c>
      <c r="E62" s="92"/>
      <c r="F62" s="93">
        <f t="shared" si="2"/>
        <v>0</v>
      </c>
      <c r="G62" s="94"/>
    </row>
    <row r="63" spans="1:7" ht="12" customHeight="1" x14ac:dyDescent="0.2">
      <c r="A63" s="298">
        <v>0</v>
      </c>
      <c r="B63" s="139"/>
      <c r="C63" s="71" t="s">
        <v>29</v>
      </c>
      <c r="D63" s="45">
        <v>3</v>
      </c>
      <c r="E63" s="92"/>
      <c r="F63" s="93">
        <f t="shared" si="2"/>
        <v>0</v>
      </c>
      <c r="G63" s="94"/>
    </row>
    <row r="64" spans="1:7" ht="12" customHeight="1" x14ac:dyDescent="0.2">
      <c r="A64" s="126">
        <v>0</v>
      </c>
      <c r="B64" s="9">
        <v>0</v>
      </c>
      <c r="C64" s="131" t="s">
        <v>30</v>
      </c>
      <c r="D64" s="49">
        <f>5-B64+D3</f>
        <v>5</v>
      </c>
      <c r="E64" s="96"/>
      <c r="F64" s="50">
        <f t="shared" si="2"/>
        <v>0</v>
      </c>
      <c r="G64" s="51"/>
    </row>
    <row r="65" spans="1:7" ht="12" customHeight="1" x14ac:dyDescent="0.2">
      <c r="A65" s="124">
        <v>0</v>
      </c>
      <c r="B65" s="139"/>
      <c r="C65" s="99" t="s">
        <v>31</v>
      </c>
      <c r="D65" s="45">
        <v>1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139"/>
      <c r="C66" s="99" t="s">
        <v>32</v>
      </c>
      <c r="D66" s="58">
        <f>(D4+D6)/1.5</f>
        <v>0</v>
      </c>
      <c r="E66" s="92"/>
      <c r="F66" s="52">
        <f t="shared" si="2"/>
        <v>0</v>
      </c>
      <c r="G66" s="53"/>
    </row>
    <row r="67" spans="1:7" ht="12" customHeight="1" x14ac:dyDescent="0.2">
      <c r="A67" s="124">
        <v>0</v>
      </c>
      <c r="B67" s="8">
        <v>0</v>
      </c>
      <c r="C67" s="99" t="s">
        <v>33</v>
      </c>
      <c r="D67" s="45">
        <f>B67/2</f>
        <v>0</v>
      </c>
      <c r="E67" s="92"/>
      <c r="F67" s="52">
        <f t="shared" si="2"/>
        <v>0</v>
      </c>
      <c r="G67" s="53"/>
    </row>
    <row r="68" spans="1:7" ht="12" customHeight="1" x14ac:dyDescent="0.2">
      <c r="A68" s="125">
        <v>0</v>
      </c>
      <c r="B68" s="139"/>
      <c r="C68" s="132" t="s">
        <v>34</v>
      </c>
      <c r="D68" s="54">
        <v>4</v>
      </c>
      <c r="E68" s="98"/>
      <c r="F68" s="55">
        <f t="shared" si="2"/>
        <v>0</v>
      </c>
      <c r="G68" s="56"/>
    </row>
    <row r="69" spans="1:7" ht="12" customHeight="1" x14ac:dyDescent="0.2">
      <c r="A69" s="298">
        <v>0</v>
      </c>
      <c r="B69" s="139"/>
      <c r="C69" s="206" t="s">
        <v>233</v>
      </c>
      <c r="D69" s="45">
        <f>(D2+D8)/3</f>
        <v>0</v>
      </c>
      <c r="E69" s="92"/>
      <c r="F69" s="93">
        <f t="shared" si="2"/>
        <v>0</v>
      </c>
      <c r="G69" s="94"/>
    </row>
    <row r="70" spans="1:7" ht="12" customHeight="1" x14ac:dyDescent="0.2">
      <c r="A70" s="298">
        <v>0</v>
      </c>
      <c r="B70" s="139"/>
      <c r="C70" s="258" t="s">
        <v>255</v>
      </c>
      <c r="D70" s="45">
        <v>4</v>
      </c>
      <c r="E70" s="92"/>
      <c r="F70" s="93">
        <f t="shared" si="2"/>
        <v>0</v>
      </c>
      <c r="G70" s="94"/>
    </row>
    <row r="71" spans="1:7" ht="12" customHeight="1" x14ac:dyDescent="0.2">
      <c r="A71" s="216">
        <v>0</v>
      </c>
      <c r="B71" s="8">
        <v>0</v>
      </c>
      <c r="C71" s="71" t="s">
        <v>36</v>
      </c>
      <c r="D71" s="45">
        <f>B71/2*(D4+D6-1-B71)</f>
        <v>0</v>
      </c>
      <c r="E71" s="92"/>
      <c r="F71" s="93">
        <f t="shared" si="2"/>
        <v>0</v>
      </c>
      <c r="G71" s="94"/>
    </row>
    <row r="72" spans="1:7" ht="12" customHeight="1" x14ac:dyDescent="0.2">
      <c r="A72" s="298">
        <v>0</v>
      </c>
      <c r="B72" s="139"/>
      <c r="C72" s="71" t="s">
        <v>179</v>
      </c>
      <c r="D72" s="45">
        <v>1</v>
      </c>
      <c r="E72" s="92"/>
      <c r="F72" s="93">
        <f t="shared" si="2"/>
        <v>0</v>
      </c>
      <c r="G72" s="94"/>
    </row>
    <row r="73" spans="1:7" ht="12" customHeight="1" x14ac:dyDescent="0.2">
      <c r="A73" s="298">
        <v>0</v>
      </c>
      <c r="B73" s="8">
        <v>0</v>
      </c>
      <c r="C73" s="206" t="s">
        <v>234</v>
      </c>
      <c r="D73" s="45">
        <f>D7*0.5*B73</f>
        <v>0</v>
      </c>
      <c r="E73" s="92"/>
      <c r="F73" s="93">
        <f t="shared" si="2"/>
        <v>0</v>
      </c>
      <c r="G73" s="94"/>
    </row>
    <row r="74" spans="1:7" ht="12" customHeight="1" x14ac:dyDescent="0.2">
      <c r="A74" s="298">
        <v>0</v>
      </c>
      <c r="B74" s="139"/>
      <c r="C74" s="206" t="s">
        <v>252</v>
      </c>
      <c r="D74" s="72">
        <v>3</v>
      </c>
      <c r="E74" s="92"/>
      <c r="F74" s="93">
        <f t="shared" si="2"/>
        <v>0</v>
      </c>
      <c r="G74" s="94"/>
    </row>
    <row r="75" spans="1:7" ht="12" customHeight="1" x14ac:dyDescent="0.2">
      <c r="A75" s="288">
        <v>0</v>
      </c>
      <c r="B75" s="142"/>
      <c r="C75" s="208" t="s">
        <v>239</v>
      </c>
      <c r="D75" s="133">
        <f>-D7/3</f>
        <v>0</v>
      </c>
      <c r="E75" s="92"/>
      <c r="F75" s="349">
        <f>A75*D75+A76*D76+A77*D77+A78*D78</f>
        <v>0</v>
      </c>
      <c r="G75" s="149"/>
    </row>
    <row r="76" spans="1:7" s="77" customFormat="1" ht="12" customHeight="1" x14ac:dyDescent="0.2">
      <c r="A76" s="298">
        <v>0</v>
      </c>
      <c r="B76" s="139"/>
      <c r="C76" s="206" t="s">
        <v>240</v>
      </c>
      <c r="D76" s="118">
        <f>-D7/2</f>
        <v>0</v>
      </c>
      <c r="E76" s="92"/>
      <c r="F76" s="350"/>
      <c r="G76" s="60"/>
    </row>
    <row r="77" spans="1:7" s="77" customFormat="1" ht="12" customHeight="1" x14ac:dyDescent="0.2">
      <c r="A77" s="298">
        <v>0</v>
      </c>
      <c r="B77" s="139"/>
      <c r="C77" s="206" t="s">
        <v>241</v>
      </c>
      <c r="D77" s="118">
        <f>-D7</f>
        <v>0</v>
      </c>
      <c r="E77" s="92"/>
      <c r="F77" s="350"/>
      <c r="G77" s="60"/>
    </row>
    <row r="78" spans="1:7" ht="12" customHeight="1" x14ac:dyDescent="0.2">
      <c r="A78" s="289">
        <v>0</v>
      </c>
      <c r="B78" s="141"/>
      <c r="C78" s="209" t="s">
        <v>242</v>
      </c>
      <c r="D78" s="61">
        <f>-D7*1.5</f>
        <v>0</v>
      </c>
      <c r="E78" s="92"/>
      <c r="F78" s="351"/>
      <c r="G78" s="151"/>
    </row>
    <row r="79" spans="1:7" ht="12" customHeight="1" x14ac:dyDescent="0.2">
      <c r="A79" s="298">
        <v>0</v>
      </c>
      <c r="B79" s="139"/>
      <c r="C79" s="71" t="s">
        <v>40</v>
      </c>
      <c r="D79" s="45">
        <f>D6/2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298">
        <v>0</v>
      </c>
      <c r="B80" s="8">
        <v>0</v>
      </c>
      <c r="C80" s="207" t="s">
        <v>232</v>
      </c>
      <c r="D80" s="300">
        <f>B80/2.5</f>
        <v>0</v>
      </c>
      <c r="E80" s="92"/>
      <c r="F80" s="93">
        <f t="shared" si="2"/>
        <v>0</v>
      </c>
      <c r="G80" s="94"/>
    </row>
    <row r="81" spans="1:7" s="77" customFormat="1" ht="12" customHeight="1" x14ac:dyDescent="0.2">
      <c r="A81" s="298">
        <v>0</v>
      </c>
      <c r="B81" s="139"/>
      <c r="C81" s="206" t="s">
        <v>238</v>
      </c>
      <c r="D81" s="46" t="s">
        <v>154</v>
      </c>
      <c r="E81" s="92"/>
      <c r="F81" s="47" t="s">
        <v>146</v>
      </c>
      <c r="G81" s="48">
        <f>A81*20</f>
        <v>0</v>
      </c>
    </row>
    <row r="82" spans="1:7" ht="12" customHeight="1" x14ac:dyDescent="0.2">
      <c r="A82" s="126">
        <v>0</v>
      </c>
      <c r="B82" s="139"/>
      <c r="C82" s="131" t="s">
        <v>42</v>
      </c>
      <c r="D82" s="49">
        <v>1</v>
      </c>
      <c r="E82" s="96"/>
      <c r="F82" s="50">
        <f t="shared" ref="F82:F93" si="3">A82*D82</f>
        <v>0</v>
      </c>
      <c r="G82" s="51"/>
    </row>
    <row r="83" spans="1:7" ht="12" customHeight="1" x14ac:dyDescent="0.2">
      <c r="A83" s="124">
        <v>0</v>
      </c>
      <c r="B83" s="139"/>
      <c r="C83" s="99" t="s">
        <v>43</v>
      </c>
      <c r="D83" s="45">
        <v>1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224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8">
        <v>0</v>
      </c>
      <c r="C85" s="99" t="s">
        <v>44</v>
      </c>
      <c r="D85" s="45">
        <f>B85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45</v>
      </c>
      <c r="D86" s="45">
        <f>D4/2</f>
        <v>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46</v>
      </c>
      <c r="D87" s="45">
        <f>10-D5</f>
        <v>10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47</v>
      </c>
      <c r="D88" s="45">
        <f>D4/2</f>
        <v>0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139"/>
      <c r="C89" s="99" t="s">
        <v>48</v>
      </c>
      <c r="D89" s="45">
        <v>1</v>
      </c>
      <c r="E89" s="92"/>
      <c r="F89" s="52">
        <f t="shared" si="3"/>
        <v>0</v>
      </c>
      <c r="G89" s="53"/>
    </row>
    <row r="90" spans="1:7" ht="12" customHeight="1" x14ac:dyDescent="0.2">
      <c r="A90" s="124">
        <v>0</v>
      </c>
      <c r="B90" s="8">
        <v>0</v>
      </c>
      <c r="C90" s="210" t="s">
        <v>235</v>
      </c>
      <c r="D90" s="45">
        <f>B90*D2/20</f>
        <v>0</v>
      </c>
      <c r="E90" s="92"/>
      <c r="F90" s="52">
        <f t="shared" si="3"/>
        <v>0</v>
      </c>
      <c r="G90" s="53"/>
    </row>
    <row r="91" spans="1:7" ht="12" customHeight="1" x14ac:dyDescent="0.2">
      <c r="A91" s="125">
        <v>0</v>
      </c>
      <c r="B91" s="139"/>
      <c r="C91" s="132" t="s">
        <v>50</v>
      </c>
      <c r="D91" s="54">
        <f>(D3+D7)/2</f>
        <v>0</v>
      </c>
      <c r="E91" s="98"/>
      <c r="F91" s="55">
        <f t="shared" si="3"/>
        <v>0</v>
      </c>
      <c r="G91" s="56"/>
    </row>
    <row r="92" spans="1:7" ht="12" customHeight="1" x14ac:dyDescent="0.2">
      <c r="A92" s="298">
        <v>0</v>
      </c>
      <c r="B92" s="139"/>
      <c r="C92" s="71" t="s">
        <v>197</v>
      </c>
      <c r="D92" s="45">
        <v>5</v>
      </c>
      <c r="E92" s="92"/>
      <c r="F92" s="93">
        <f>A92*D92</f>
        <v>0</v>
      </c>
      <c r="G92" s="94"/>
    </row>
    <row r="93" spans="1:7" s="212" customFormat="1" ht="12" customHeight="1" x14ac:dyDescent="0.2">
      <c r="A93" s="211">
        <v>0</v>
      </c>
      <c r="B93" s="134">
        <v>0</v>
      </c>
      <c r="C93" s="232" t="s">
        <v>236</v>
      </c>
      <c r="D93" s="170">
        <f>B93*1.5</f>
        <v>0</v>
      </c>
      <c r="E93" s="104"/>
      <c r="F93" s="62">
        <f t="shared" si="3"/>
        <v>0</v>
      </c>
      <c r="G93" s="63"/>
    </row>
    <row r="94" spans="1:7" ht="12" customHeight="1" x14ac:dyDescent="0.2">
      <c r="A94" s="377">
        <v>0</v>
      </c>
      <c r="B94" s="139"/>
      <c r="C94" s="71" t="s">
        <v>187</v>
      </c>
      <c r="D94" s="45">
        <f>D7/3</f>
        <v>0</v>
      </c>
      <c r="E94" s="92"/>
      <c r="F94" s="363">
        <f>A94*D94+B95*D95+B96*D96+B97*D97</f>
        <v>0</v>
      </c>
      <c r="G94" s="147"/>
    </row>
    <row r="95" spans="1:7" ht="12" customHeight="1" x14ac:dyDescent="0.2">
      <c r="A95" s="378"/>
      <c r="B95" s="8">
        <v>0</v>
      </c>
      <c r="C95" s="136" t="s">
        <v>55</v>
      </c>
      <c r="D95" s="45">
        <f>D8/1.5</f>
        <v>0</v>
      </c>
      <c r="E95" s="92"/>
      <c r="F95" s="365"/>
      <c r="G95" s="94"/>
    </row>
    <row r="96" spans="1:7" ht="12" customHeight="1" x14ac:dyDescent="0.2">
      <c r="A96" s="378"/>
      <c r="B96" s="8">
        <v>0</v>
      </c>
      <c r="C96" s="136" t="s">
        <v>56</v>
      </c>
      <c r="D96" s="45">
        <v>5</v>
      </c>
      <c r="E96" s="92"/>
      <c r="F96" s="365"/>
      <c r="G96" s="94"/>
    </row>
    <row r="97" spans="1:7" ht="12" customHeight="1" x14ac:dyDescent="0.2">
      <c r="A97" s="379"/>
      <c r="B97" s="8">
        <v>0</v>
      </c>
      <c r="C97" s="137" t="s">
        <v>57</v>
      </c>
      <c r="D97" s="61">
        <f>D8/1.5</f>
        <v>0</v>
      </c>
      <c r="E97" s="92"/>
      <c r="F97" s="366"/>
      <c r="G97" s="100"/>
    </row>
    <row r="98" spans="1:7" ht="12" customHeight="1" x14ac:dyDescent="0.2">
      <c r="A98" s="298">
        <v>0</v>
      </c>
      <c r="B98" s="139"/>
      <c r="C98" s="71" t="s">
        <v>127</v>
      </c>
      <c r="D98" s="45">
        <f>D2/5</f>
        <v>0</v>
      </c>
      <c r="E98" s="92"/>
      <c r="F98" s="290">
        <f t="shared" ref="F98:F108" si="4">A98*D98</f>
        <v>0</v>
      </c>
      <c r="G98" s="147"/>
    </row>
    <row r="99" spans="1:7" ht="12" customHeight="1" x14ac:dyDescent="0.2">
      <c r="A99" s="298">
        <v>0</v>
      </c>
      <c r="B99" s="139"/>
      <c r="C99" s="71" t="s">
        <v>159</v>
      </c>
      <c r="D99" s="45">
        <f>D8/1.5</f>
        <v>0</v>
      </c>
      <c r="E99" s="92"/>
      <c r="F99" s="199">
        <f t="shared" si="4"/>
        <v>0</v>
      </c>
      <c r="G99" s="94"/>
    </row>
    <row r="100" spans="1:7" ht="12" customHeight="1" x14ac:dyDescent="0.2">
      <c r="A100" s="298">
        <v>0</v>
      </c>
      <c r="B100" s="139"/>
      <c r="C100" s="71" t="s">
        <v>128</v>
      </c>
      <c r="D100" s="45">
        <v>2</v>
      </c>
      <c r="E100" s="92"/>
      <c r="F100" s="199">
        <f t="shared" si="4"/>
        <v>0</v>
      </c>
      <c r="G100" s="94"/>
    </row>
    <row r="101" spans="1:7" ht="12" customHeight="1" x14ac:dyDescent="0.2">
      <c r="A101" s="289">
        <v>0</v>
      </c>
      <c r="B101" s="10">
        <v>0</v>
      </c>
      <c r="C101" s="97" t="s">
        <v>129</v>
      </c>
      <c r="D101" s="65">
        <f>B101</f>
        <v>0</v>
      </c>
      <c r="E101" s="92"/>
      <c r="F101" s="291">
        <f t="shared" si="4"/>
        <v>0</v>
      </c>
      <c r="G101" s="100"/>
    </row>
    <row r="102" spans="1:7" ht="12" customHeight="1" x14ac:dyDescent="0.2">
      <c r="A102" s="288">
        <v>0</v>
      </c>
      <c r="B102" s="380">
        <v>0</v>
      </c>
      <c r="C102" s="95" t="s">
        <v>227</v>
      </c>
      <c r="D102" s="133">
        <f>B102*D2/10</f>
        <v>0</v>
      </c>
      <c r="E102" s="92"/>
      <c r="F102" s="367">
        <f>A102*D102+A103*D103</f>
        <v>0</v>
      </c>
      <c r="G102" s="234"/>
    </row>
    <row r="103" spans="1:7" ht="12" customHeight="1" x14ac:dyDescent="0.2">
      <c r="A103" s="289">
        <v>0</v>
      </c>
      <c r="B103" s="381"/>
      <c r="C103" s="97" t="s">
        <v>228</v>
      </c>
      <c r="D103" s="61">
        <f>2*B102*D2/10</f>
        <v>0</v>
      </c>
      <c r="E103" s="92"/>
      <c r="F103" s="382"/>
      <c r="G103" s="259"/>
    </row>
    <row r="104" spans="1:7" ht="12" customHeight="1" x14ac:dyDescent="0.2">
      <c r="A104" s="298">
        <v>0</v>
      </c>
      <c r="B104" s="8">
        <v>0</v>
      </c>
      <c r="C104" s="71" t="s">
        <v>58</v>
      </c>
      <c r="D104" s="45">
        <f>SQRT(B104)*(D5+D8)*D2/30</f>
        <v>0</v>
      </c>
      <c r="E104" s="92"/>
      <c r="F104" s="93">
        <f t="shared" si="4"/>
        <v>0</v>
      </c>
      <c r="G104" s="94"/>
    </row>
    <row r="105" spans="1:7" s="77" customFormat="1" ht="12" customHeight="1" x14ac:dyDescent="0.2">
      <c r="A105" s="298">
        <v>0</v>
      </c>
      <c r="B105" s="8">
        <v>0</v>
      </c>
      <c r="C105" s="206" t="s">
        <v>259</v>
      </c>
      <c r="D105" s="45">
        <f>2+B105</f>
        <v>2</v>
      </c>
      <c r="E105" s="92"/>
      <c r="F105" s="93">
        <f t="shared" si="4"/>
        <v>0</v>
      </c>
      <c r="G105" s="94"/>
    </row>
    <row r="106" spans="1:7" ht="12" customHeight="1" x14ac:dyDescent="0.2">
      <c r="A106" s="298">
        <v>0</v>
      </c>
      <c r="B106" s="139"/>
      <c r="C106" s="71" t="s">
        <v>220</v>
      </c>
      <c r="D106" s="45">
        <v>12</v>
      </c>
      <c r="E106" s="92"/>
      <c r="F106" s="218">
        <f>A106*D106</f>
        <v>0</v>
      </c>
      <c r="G106" s="219"/>
    </row>
    <row r="107" spans="1:7" ht="12" customHeight="1" x14ac:dyDescent="0.2">
      <c r="A107" s="298">
        <v>0</v>
      </c>
      <c r="B107" s="139"/>
      <c r="C107" s="71" t="s">
        <v>59</v>
      </c>
      <c r="D107" s="45">
        <v>2</v>
      </c>
      <c r="E107" s="92"/>
      <c r="F107" s="93">
        <f t="shared" si="4"/>
        <v>0</v>
      </c>
      <c r="G107" s="94"/>
    </row>
    <row r="108" spans="1:7" ht="12" customHeight="1" x14ac:dyDescent="0.2">
      <c r="A108" s="289">
        <v>0</v>
      </c>
      <c r="B108" s="8">
        <v>0</v>
      </c>
      <c r="C108" s="79" t="s">
        <v>60</v>
      </c>
      <c r="D108" s="61">
        <f>B108/4</f>
        <v>0</v>
      </c>
      <c r="E108" s="92"/>
      <c r="F108" s="93">
        <f t="shared" si="4"/>
        <v>0</v>
      </c>
      <c r="G108" s="94"/>
    </row>
    <row r="109" spans="1:7" ht="12" customHeight="1" x14ac:dyDescent="0.2">
      <c r="A109" s="298">
        <v>0</v>
      </c>
      <c r="B109" s="139"/>
      <c r="C109" s="71" t="s">
        <v>61</v>
      </c>
      <c r="D109" s="45">
        <v>2</v>
      </c>
      <c r="E109" s="92"/>
      <c r="F109" s="363">
        <f>A109*D109+A110*D110+A111*D111+A112*D112</f>
        <v>0</v>
      </c>
      <c r="G109" s="147"/>
    </row>
    <row r="110" spans="1:7" ht="12" customHeight="1" x14ac:dyDescent="0.2">
      <c r="A110" s="298">
        <v>0</v>
      </c>
      <c r="B110" s="139"/>
      <c r="C110" s="71" t="s">
        <v>62</v>
      </c>
      <c r="D110" s="45">
        <v>4</v>
      </c>
      <c r="E110" s="92"/>
      <c r="F110" s="365"/>
      <c r="G110" s="94"/>
    </row>
    <row r="111" spans="1:7" ht="12" customHeight="1" x14ac:dyDescent="0.2">
      <c r="A111" s="298">
        <v>0</v>
      </c>
      <c r="B111" s="139"/>
      <c r="C111" s="71" t="s">
        <v>63</v>
      </c>
      <c r="D111" s="45">
        <v>6</v>
      </c>
      <c r="E111" s="92"/>
      <c r="F111" s="365"/>
      <c r="G111" s="94"/>
    </row>
    <row r="112" spans="1:7" ht="12" customHeight="1" x14ac:dyDescent="0.2">
      <c r="A112" s="298">
        <v>0</v>
      </c>
      <c r="B112" s="139"/>
      <c r="C112" s="70" t="s">
        <v>64</v>
      </c>
      <c r="D112" s="61">
        <v>8</v>
      </c>
      <c r="E112" s="92"/>
      <c r="F112" s="366"/>
      <c r="G112" s="100"/>
    </row>
    <row r="113" spans="1:7" ht="12" customHeight="1" x14ac:dyDescent="0.2">
      <c r="A113" s="288">
        <v>0</v>
      </c>
      <c r="B113" s="142"/>
      <c r="C113" s="95" t="s">
        <v>65</v>
      </c>
      <c r="D113" s="45">
        <v>2</v>
      </c>
      <c r="E113" s="92"/>
      <c r="F113" s="363">
        <f>A113*D113+A114*D114+A115*D115+A116*D116</f>
        <v>0</v>
      </c>
      <c r="G113" s="147"/>
    </row>
    <row r="114" spans="1:7" ht="12" customHeight="1" x14ac:dyDescent="0.2">
      <c r="A114" s="298">
        <v>0</v>
      </c>
      <c r="B114" s="139"/>
      <c r="C114" s="71" t="s">
        <v>66</v>
      </c>
      <c r="D114" s="45">
        <v>4</v>
      </c>
      <c r="E114" s="92"/>
      <c r="F114" s="365"/>
      <c r="G114" s="94"/>
    </row>
    <row r="115" spans="1:7" ht="12" customHeight="1" x14ac:dyDescent="0.2">
      <c r="A115" s="298">
        <v>0</v>
      </c>
      <c r="B115" s="139"/>
      <c r="C115" s="71" t="s">
        <v>67</v>
      </c>
      <c r="D115" s="45">
        <v>6</v>
      </c>
      <c r="E115" s="92"/>
      <c r="F115" s="365"/>
      <c r="G115" s="94"/>
    </row>
    <row r="116" spans="1:7" ht="12" customHeight="1" x14ac:dyDescent="0.2">
      <c r="A116" s="289">
        <v>0</v>
      </c>
      <c r="B116" s="141"/>
      <c r="C116" s="97" t="s">
        <v>68</v>
      </c>
      <c r="D116" s="45">
        <v>8</v>
      </c>
      <c r="E116" s="92"/>
      <c r="F116" s="366"/>
      <c r="G116" s="100"/>
    </row>
    <row r="117" spans="1:7" ht="12" customHeight="1" x14ac:dyDescent="0.2">
      <c r="A117" s="289">
        <v>0</v>
      </c>
      <c r="B117" s="139"/>
      <c r="C117" s="79" t="s">
        <v>225</v>
      </c>
      <c r="D117" s="61">
        <f>D7*1.5</f>
        <v>0</v>
      </c>
      <c r="E117" s="92"/>
      <c r="F117" s="218">
        <f>A117*D117</f>
        <v>0</v>
      </c>
      <c r="G117" s="219"/>
    </row>
    <row r="118" spans="1:7" s="212" customFormat="1" ht="12" customHeight="1" x14ac:dyDescent="0.2">
      <c r="A118" s="211">
        <v>0</v>
      </c>
      <c r="B118" s="140"/>
      <c r="C118" s="223" t="s">
        <v>70</v>
      </c>
      <c r="D118" s="170">
        <f>D8/1.5</f>
        <v>0</v>
      </c>
      <c r="E118" s="104"/>
      <c r="F118" s="160">
        <f>A118*D118</f>
        <v>0</v>
      </c>
      <c r="G118" s="63"/>
    </row>
    <row r="119" spans="1:7" s="212" customFormat="1" ht="12" customHeight="1" x14ac:dyDescent="0.2">
      <c r="A119" s="102">
        <v>0</v>
      </c>
      <c r="B119" s="134">
        <v>0</v>
      </c>
      <c r="C119" s="103" t="s">
        <v>137</v>
      </c>
      <c r="D119" s="170">
        <f>B119</f>
        <v>0</v>
      </c>
      <c r="E119" s="104"/>
      <c r="F119" s="153">
        <f>A119*D119/2</f>
        <v>0</v>
      </c>
      <c r="G119" s="154"/>
    </row>
    <row r="120" spans="1:7" ht="12" customHeight="1" x14ac:dyDescent="0.2">
      <c r="A120" s="237">
        <v>0</v>
      </c>
      <c r="B120" s="8">
        <v>0</v>
      </c>
      <c r="C120" s="224" t="s">
        <v>73</v>
      </c>
      <c r="D120" s="45">
        <f>B120/2</f>
        <v>0</v>
      </c>
      <c r="E120" s="92"/>
      <c r="F120" s="296">
        <f>A120*D120</f>
        <v>0</v>
      </c>
      <c r="G120" s="53"/>
    </row>
    <row r="121" spans="1:7" ht="12" customHeight="1" x14ac:dyDescent="0.2">
      <c r="A121" s="237">
        <v>0</v>
      </c>
      <c r="B121" s="139"/>
      <c r="C121" s="224" t="s">
        <v>131</v>
      </c>
      <c r="D121" s="46">
        <v>-0.2</v>
      </c>
      <c r="E121" s="92"/>
      <c r="F121" s="159" t="s">
        <v>146</v>
      </c>
      <c r="G121" s="60">
        <f>-20*A121</f>
        <v>0</v>
      </c>
    </row>
    <row r="122" spans="1:7" ht="12" customHeight="1" x14ac:dyDescent="0.2">
      <c r="A122" s="237">
        <v>0</v>
      </c>
      <c r="B122" s="8">
        <v>0</v>
      </c>
      <c r="C122" s="224" t="s">
        <v>74</v>
      </c>
      <c r="D122" s="45">
        <f>7-B122</f>
        <v>7</v>
      </c>
      <c r="E122" s="92"/>
      <c r="F122" s="29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75</v>
      </c>
      <c r="D123" s="45">
        <f>ABS(D4-D6)/2</f>
        <v>0</v>
      </c>
      <c r="E123" s="92"/>
      <c r="F123" s="296">
        <f>A123*D123</f>
        <v>0</v>
      </c>
      <c r="G123" s="53"/>
    </row>
    <row r="124" spans="1:7" ht="12" customHeight="1" x14ac:dyDescent="0.2">
      <c r="A124" s="313">
        <v>1</v>
      </c>
      <c r="B124" s="139"/>
      <c r="C124" s="138" t="s">
        <v>76</v>
      </c>
      <c r="D124" s="155">
        <f>D7/3+D8/1.5</f>
        <v>0</v>
      </c>
      <c r="E124" s="92"/>
      <c r="F124" s="155">
        <f>A124*D124</f>
        <v>0</v>
      </c>
      <c r="G124" s="138"/>
    </row>
    <row r="125" spans="1:7" s="77" customFormat="1" ht="12" customHeight="1" x14ac:dyDescent="0.2">
      <c r="A125" s="237">
        <v>0</v>
      </c>
      <c r="B125" s="8">
        <v>0</v>
      </c>
      <c r="C125" s="225" t="s">
        <v>231</v>
      </c>
      <c r="D125" s="300">
        <f>B125/2.5</f>
        <v>0</v>
      </c>
      <c r="E125" s="92"/>
      <c r="F125" s="296">
        <f t="shared" ref="F125" si="5">A125*D125</f>
        <v>0</v>
      </c>
      <c r="G125" s="53"/>
    </row>
    <row r="126" spans="1:7" ht="12" customHeight="1" x14ac:dyDescent="0.2">
      <c r="A126" s="237">
        <v>0</v>
      </c>
      <c r="B126" s="8">
        <v>0</v>
      </c>
      <c r="C126" s="224" t="s">
        <v>77</v>
      </c>
      <c r="D126" s="45">
        <f>4+B126</f>
        <v>4</v>
      </c>
      <c r="E126" s="92"/>
      <c r="F126" s="296">
        <f>A126*D126</f>
        <v>0</v>
      </c>
      <c r="G126" s="53"/>
    </row>
    <row r="127" spans="1:7" s="76" customFormat="1" ht="12" customHeight="1" x14ac:dyDescent="0.2">
      <c r="A127" s="288">
        <v>0</v>
      </c>
      <c r="B127" s="142"/>
      <c r="C127" s="95" t="s">
        <v>78</v>
      </c>
      <c r="D127" s="49">
        <f>D6/2</f>
        <v>0</v>
      </c>
      <c r="E127" s="96"/>
      <c r="F127" s="295">
        <f t="shared" ref="F127:F134" si="6">A127*D127</f>
        <v>0</v>
      </c>
      <c r="G127" s="51"/>
    </row>
    <row r="128" spans="1:7" s="77" customFormat="1" ht="12" customHeight="1" x14ac:dyDescent="0.2">
      <c r="A128" s="298">
        <v>0</v>
      </c>
      <c r="B128" s="139"/>
      <c r="C128" s="71" t="s">
        <v>79</v>
      </c>
      <c r="D128" s="45">
        <v>-1</v>
      </c>
      <c r="E128" s="92"/>
      <c r="F128" s="159">
        <f t="shared" si="6"/>
        <v>0</v>
      </c>
      <c r="G128" s="60"/>
    </row>
    <row r="129" spans="1:7" s="77" customFormat="1" ht="12" customHeight="1" x14ac:dyDescent="0.2">
      <c r="A129" s="298">
        <v>0</v>
      </c>
      <c r="B129" s="134">
        <v>0</v>
      </c>
      <c r="C129" s="206" t="s">
        <v>257</v>
      </c>
      <c r="D129" s="264">
        <f>(4-B129)/2</f>
        <v>2</v>
      </c>
      <c r="E129" s="92"/>
      <c r="F129" s="296">
        <f t="shared" si="6"/>
        <v>0</v>
      </c>
      <c r="G129" s="53"/>
    </row>
    <row r="130" spans="1:7" s="77" customFormat="1" ht="12" customHeight="1" x14ac:dyDescent="0.2">
      <c r="A130" s="298">
        <v>0</v>
      </c>
      <c r="B130" s="139"/>
      <c r="C130" s="71" t="s">
        <v>81</v>
      </c>
      <c r="D130" s="45">
        <v>2</v>
      </c>
      <c r="E130" s="92"/>
      <c r="F130" s="296">
        <f t="shared" si="6"/>
        <v>0</v>
      </c>
      <c r="G130" s="53"/>
    </row>
    <row r="131" spans="1:7" s="77" customFormat="1" ht="12" customHeight="1" x14ac:dyDescent="0.2">
      <c r="A131" s="316">
        <v>0</v>
      </c>
      <c r="B131" s="139"/>
      <c r="C131" s="71" t="s">
        <v>83</v>
      </c>
      <c r="D131" s="45">
        <v>-2</v>
      </c>
      <c r="E131" s="92"/>
      <c r="F131" s="159">
        <f t="shared" si="6"/>
        <v>0</v>
      </c>
      <c r="G131" s="60"/>
    </row>
    <row r="132" spans="1:7" s="80" customFormat="1" ht="12" customHeight="1" x14ac:dyDescent="0.2">
      <c r="A132" s="317">
        <v>0</v>
      </c>
      <c r="B132" s="141"/>
      <c r="C132" s="319" t="s">
        <v>260</v>
      </c>
      <c r="D132" s="54">
        <f>D2/5+B104</f>
        <v>0</v>
      </c>
      <c r="E132" s="98"/>
      <c r="F132" s="322">
        <f t="shared" si="6"/>
        <v>0</v>
      </c>
      <c r="G132" s="323"/>
    </row>
    <row r="133" spans="1:7" s="76" customFormat="1" ht="12" customHeight="1" x14ac:dyDescent="0.2">
      <c r="A133" s="238">
        <v>0</v>
      </c>
      <c r="B133" s="142"/>
      <c r="C133" s="226" t="s">
        <v>84</v>
      </c>
      <c r="D133" s="49">
        <f>D2/2</f>
        <v>0</v>
      </c>
      <c r="E133" s="96"/>
      <c r="F133" s="292">
        <f t="shared" si="6"/>
        <v>0</v>
      </c>
      <c r="G133" s="220"/>
    </row>
    <row r="134" spans="1:7" s="80" customFormat="1" ht="12" customHeight="1" x14ac:dyDescent="0.2">
      <c r="A134" s="239">
        <v>0</v>
      </c>
      <c r="B134" s="141"/>
      <c r="C134" s="227" t="s">
        <v>86</v>
      </c>
      <c r="D134" s="54">
        <f>D3/2</f>
        <v>0</v>
      </c>
      <c r="E134" s="98"/>
      <c r="F134" s="294">
        <f t="shared" si="6"/>
        <v>0</v>
      </c>
      <c r="G134" s="222"/>
    </row>
    <row r="135" spans="1:7" ht="12" customHeight="1" x14ac:dyDescent="0.2">
      <c r="A135" s="237">
        <v>0</v>
      </c>
      <c r="B135" s="139"/>
      <c r="C135" s="225" t="s">
        <v>244</v>
      </c>
      <c r="D135" s="118">
        <f>D7/3</f>
        <v>0</v>
      </c>
      <c r="E135" s="92"/>
      <c r="F135" s="367">
        <f>A135*D135+A136*D136+A1333*D137+A138*D138</f>
        <v>0</v>
      </c>
      <c r="G135" s="221"/>
    </row>
    <row r="136" spans="1:7" s="77" customFormat="1" ht="12" customHeight="1" x14ac:dyDescent="0.2">
      <c r="A136" s="237">
        <v>0</v>
      </c>
      <c r="B136" s="139"/>
      <c r="C136" s="225" t="s">
        <v>245</v>
      </c>
      <c r="D136" s="118">
        <f>D7/2</f>
        <v>0</v>
      </c>
      <c r="E136" s="92"/>
      <c r="F136" s="368"/>
      <c r="G136" s="221"/>
    </row>
    <row r="137" spans="1:7" s="77" customFormat="1" ht="12" customHeight="1" x14ac:dyDescent="0.2">
      <c r="A137" s="237">
        <v>0</v>
      </c>
      <c r="B137" s="139"/>
      <c r="C137" s="225" t="s">
        <v>246</v>
      </c>
      <c r="D137" s="118">
        <f>D7</f>
        <v>0</v>
      </c>
      <c r="E137" s="92"/>
      <c r="F137" s="368"/>
      <c r="G137" s="221"/>
    </row>
    <row r="138" spans="1:7" ht="12" customHeight="1" x14ac:dyDescent="0.2">
      <c r="A138" s="239">
        <v>0</v>
      </c>
      <c r="B138" s="139"/>
      <c r="C138" s="241" t="s">
        <v>247</v>
      </c>
      <c r="D138" s="61">
        <f>D7*1.5</f>
        <v>0</v>
      </c>
      <c r="E138" s="92"/>
      <c r="F138" s="369"/>
      <c r="G138" s="222"/>
    </row>
    <row r="139" spans="1:7" ht="12" customHeight="1" x14ac:dyDescent="0.2">
      <c r="A139" s="124">
        <v>0</v>
      </c>
      <c r="B139" s="168">
        <v>0</v>
      </c>
      <c r="C139" s="99" t="s">
        <v>221</v>
      </c>
      <c r="D139" s="45">
        <f>B139/2</f>
        <v>0</v>
      </c>
      <c r="E139" s="92"/>
      <c r="F139" s="218">
        <f>A139*D139</f>
        <v>0</v>
      </c>
      <c r="G139" s="219"/>
    </row>
    <row r="140" spans="1:7" ht="12" customHeight="1" x14ac:dyDescent="0.2">
      <c r="A140" s="237">
        <v>0</v>
      </c>
      <c r="B140" s="139"/>
      <c r="C140" s="224" t="s">
        <v>89</v>
      </c>
      <c r="D140" s="45">
        <v>2</v>
      </c>
      <c r="E140" s="92"/>
      <c r="F140" s="293">
        <f t="shared" ref="F140:F145" si="7">A140*D140</f>
        <v>0</v>
      </c>
      <c r="G140" s="221"/>
    </row>
    <row r="141" spans="1:7" ht="12" customHeight="1" x14ac:dyDescent="0.2">
      <c r="A141" s="237">
        <v>0</v>
      </c>
      <c r="B141" s="139"/>
      <c r="C141" s="224" t="s">
        <v>90</v>
      </c>
      <c r="D141" s="45">
        <v>2</v>
      </c>
      <c r="E141" s="92"/>
      <c r="F141" s="293">
        <f t="shared" si="7"/>
        <v>0</v>
      </c>
      <c r="G141" s="221"/>
    </row>
    <row r="142" spans="1:7" ht="12" customHeight="1" x14ac:dyDescent="0.2">
      <c r="A142" s="237">
        <v>0</v>
      </c>
      <c r="B142" s="8">
        <v>0</v>
      </c>
      <c r="C142" s="224" t="s">
        <v>91</v>
      </c>
      <c r="D142" s="45">
        <f>2*B142</f>
        <v>0</v>
      </c>
      <c r="E142" s="92"/>
      <c r="F142" s="293">
        <f t="shared" si="7"/>
        <v>0</v>
      </c>
      <c r="G142" s="221"/>
    </row>
    <row r="143" spans="1:7" ht="12" customHeight="1" x14ac:dyDescent="0.2">
      <c r="A143" s="237">
        <v>0</v>
      </c>
      <c r="B143" s="139"/>
      <c r="C143" s="224" t="s">
        <v>92</v>
      </c>
      <c r="D143" s="45">
        <f>D9/2</f>
        <v>0</v>
      </c>
      <c r="E143" s="92"/>
      <c r="F143" s="293">
        <f t="shared" si="7"/>
        <v>0</v>
      </c>
      <c r="G143" s="221"/>
    </row>
    <row r="144" spans="1:7" s="76" customFormat="1" ht="12" customHeight="1" x14ac:dyDescent="0.2">
      <c r="A144" s="288">
        <v>0</v>
      </c>
      <c r="B144" s="9">
        <v>0</v>
      </c>
      <c r="C144" s="95" t="s">
        <v>93</v>
      </c>
      <c r="D144" s="49">
        <f>B144</f>
        <v>0</v>
      </c>
      <c r="E144" s="96"/>
      <c r="F144" s="295">
        <f t="shared" si="7"/>
        <v>0</v>
      </c>
      <c r="G144" s="51"/>
    </row>
    <row r="145" spans="1:7" s="80" customFormat="1" ht="12" customHeight="1" x14ac:dyDescent="0.2">
      <c r="A145" s="289">
        <v>0</v>
      </c>
      <c r="B145" s="141"/>
      <c r="C145" s="97" t="s">
        <v>94</v>
      </c>
      <c r="D145" s="54">
        <v>4</v>
      </c>
      <c r="E145" s="98"/>
      <c r="F145" s="297">
        <f t="shared" si="7"/>
        <v>0</v>
      </c>
      <c r="G145" s="56"/>
    </row>
    <row r="146" spans="1:7" ht="12" customHeight="1" x14ac:dyDescent="0.2">
      <c r="A146" s="298">
        <v>0</v>
      </c>
      <c r="B146" s="139"/>
      <c r="C146" s="71" t="s">
        <v>95</v>
      </c>
      <c r="D146" s="118">
        <v>2</v>
      </c>
      <c r="E146" s="92"/>
      <c r="F146" s="370">
        <f>A146*D146+A147*D147+A148*D148+A149*D149</f>
        <v>0</v>
      </c>
      <c r="G146" s="53"/>
    </row>
    <row r="147" spans="1:7" ht="12" customHeight="1" x14ac:dyDescent="0.2">
      <c r="A147" s="298">
        <v>0</v>
      </c>
      <c r="B147" s="139"/>
      <c r="C147" s="71" t="s">
        <v>96</v>
      </c>
      <c r="D147" s="118">
        <v>4</v>
      </c>
      <c r="E147" s="92"/>
      <c r="F147" s="371"/>
      <c r="G147" s="53"/>
    </row>
    <row r="148" spans="1:7" ht="12" customHeight="1" x14ac:dyDescent="0.2">
      <c r="A148" s="298">
        <v>0</v>
      </c>
      <c r="B148" s="139"/>
      <c r="C148" s="71" t="s">
        <v>97</v>
      </c>
      <c r="D148" s="118">
        <v>6</v>
      </c>
      <c r="E148" s="92"/>
      <c r="F148" s="371"/>
      <c r="G148" s="53"/>
    </row>
    <row r="149" spans="1:7" ht="12" customHeight="1" x14ac:dyDescent="0.2">
      <c r="A149" s="298">
        <v>0</v>
      </c>
      <c r="B149" s="139"/>
      <c r="C149" s="71" t="s">
        <v>98</v>
      </c>
      <c r="D149" s="118">
        <v>8</v>
      </c>
      <c r="E149" s="92"/>
      <c r="F149" s="372"/>
      <c r="G149" s="53"/>
    </row>
    <row r="150" spans="1:7" s="76" customFormat="1" ht="12" customHeight="1" x14ac:dyDescent="0.2">
      <c r="A150" s="288">
        <v>0</v>
      </c>
      <c r="B150" s="134">
        <v>0</v>
      </c>
      <c r="C150" s="208" t="s">
        <v>258</v>
      </c>
      <c r="D150" s="49">
        <f>(B150-4)*D7/3</f>
        <v>0</v>
      </c>
      <c r="E150" s="96"/>
      <c r="F150" s="295">
        <f t="shared" ref="F150:F158" si="8">A150*D150</f>
        <v>0</v>
      </c>
      <c r="G150" s="51"/>
    </row>
    <row r="151" spans="1:7" s="80" customFormat="1" ht="12" customHeight="1" x14ac:dyDescent="0.2">
      <c r="A151" s="289">
        <v>0</v>
      </c>
      <c r="B151" s="141"/>
      <c r="C151" s="97" t="s">
        <v>99</v>
      </c>
      <c r="D151" s="54">
        <f>D9/2</f>
        <v>0</v>
      </c>
      <c r="E151" s="98"/>
      <c r="F151" s="297">
        <f t="shared" si="8"/>
        <v>0</v>
      </c>
      <c r="G151" s="56"/>
    </row>
    <row r="152" spans="1:7" ht="12" customHeight="1" x14ac:dyDescent="0.2">
      <c r="A152" s="237">
        <v>0</v>
      </c>
      <c r="B152" s="8">
        <v>0</v>
      </c>
      <c r="C152" s="224" t="s">
        <v>103</v>
      </c>
      <c r="D152" s="45">
        <f>B152+D5/2+B166/3</f>
        <v>0</v>
      </c>
      <c r="E152" s="92"/>
      <c r="F152" s="293">
        <f t="shared" si="8"/>
        <v>0</v>
      </c>
      <c r="G152" s="221"/>
    </row>
    <row r="153" spans="1:7" ht="12" customHeight="1" x14ac:dyDescent="0.2">
      <c r="A153" s="124">
        <v>0</v>
      </c>
      <c r="B153" s="8">
        <v>0</v>
      </c>
      <c r="C153" s="99" t="s">
        <v>226</v>
      </c>
      <c r="D153" s="45">
        <f>B153</f>
        <v>0</v>
      </c>
      <c r="E153" s="92"/>
      <c r="F153" s="218">
        <f>A153*D153</f>
        <v>0</v>
      </c>
      <c r="G153" s="219"/>
    </row>
    <row r="154" spans="1:7" ht="12" customHeight="1" x14ac:dyDescent="0.2">
      <c r="A154" s="239">
        <v>0</v>
      </c>
      <c r="B154" s="139"/>
      <c r="C154" s="227" t="s">
        <v>104</v>
      </c>
      <c r="D154" s="54">
        <f>1.5*(D4+D6)</f>
        <v>0</v>
      </c>
      <c r="E154" s="98"/>
      <c r="F154" s="294">
        <f t="shared" si="8"/>
        <v>0</v>
      </c>
      <c r="G154" s="222"/>
    </row>
    <row r="155" spans="1:7" ht="12" customHeight="1" x14ac:dyDescent="0.2">
      <c r="A155" s="298">
        <v>0</v>
      </c>
      <c r="B155" s="139"/>
      <c r="C155" s="71" t="s">
        <v>105</v>
      </c>
      <c r="D155" s="45">
        <f>D3/2</f>
        <v>0</v>
      </c>
      <c r="E155" s="92"/>
      <c r="F155" s="296">
        <f t="shared" si="8"/>
        <v>0</v>
      </c>
      <c r="G155" s="53"/>
    </row>
    <row r="156" spans="1:7" ht="12" customHeight="1" x14ac:dyDescent="0.2">
      <c r="A156" s="298">
        <v>0</v>
      </c>
      <c r="B156" s="8">
        <v>0</v>
      </c>
      <c r="C156" s="71" t="s">
        <v>107</v>
      </c>
      <c r="D156" s="45">
        <f>(B156+D2-10)/3</f>
        <v>-3.3333333333333335</v>
      </c>
      <c r="E156" s="92"/>
      <c r="F156" s="296">
        <f t="shared" si="8"/>
        <v>0</v>
      </c>
      <c r="G156" s="53"/>
    </row>
    <row r="157" spans="1:7" ht="12" customHeight="1" x14ac:dyDescent="0.2">
      <c r="A157" s="343">
        <v>0</v>
      </c>
      <c r="B157" s="8">
        <v>0</v>
      </c>
      <c r="C157" s="71" t="s">
        <v>264</v>
      </c>
      <c r="D157" s="58">
        <f>-3+((D5-B157)/2+D4/2+D3/4)*D7/10</f>
        <v>-3</v>
      </c>
      <c r="E157" s="92"/>
      <c r="F157" s="341">
        <f t="shared" si="8"/>
        <v>0</v>
      </c>
      <c r="G157" s="53"/>
    </row>
    <row r="158" spans="1:7" ht="12" customHeight="1" thickBot="1" x14ac:dyDescent="0.25">
      <c r="A158" s="2">
        <v>0</v>
      </c>
      <c r="B158" s="139"/>
      <c r="C158" s="84" t="s">
        <v>106</v>
      </c>
      <c r="D158" s="66">
        <f>-D7</f>
        <v>0</v>
      </c>
      <c r="E158" s="106"/>
      <c r="F158" s="161">
        <f t="shared" si="8"/>
        <v>0</v>
      </c>
      <c r="G158" s="68"/>
    </row>
    <row r="159" spans="1:7" ht="12" customHeight="1" thickBot="1" x14ac:dyDescent="0.25">
      <c r="A159" s="87"/>
      <c r="B159" s="139"/>
      <c r="C159" s="44"/>
      <c r="D159" s="69"/>
    </row>
    <row r="160" spans="1:7" ht="26.25" customHeight="1" x14ac:dyDescent="0.2">
      <c r="A160" s="102">
        <v>0</v>
      </c>
      <c r="B160" s="139"/>
      <c r="C160" s="82" t="s">
        <v>108</v>
      </c>
      <c r="D160" s="229">
        <v>1</v>
      </c>
      <c r="E160" s="373" t="s">
        <v>174</v>
      </c>
      <c r="F160" s="73">
        <f t="shared" ref="F160:F161" si="9">A160*D160</f>
        <v>0</v>
      </c>
    </row>
    <row r="161" spans="1:7" ht="12" customHeight="1" thickBot="1" x14ac:dyDescent="0.25">
      <c r="A161" s="298">
        <v>0</v>
      </c>
      <c r="B161" s="8">
        <v>0</v>
      </c>
      <c r="C161" s="236" t="s">
        <v>254</v>
      </c>
      <c r="D161" s="66">
        <f>3+B161</f>
        <v>3</v>
      </c>
      <c r="E161" s="374"/>
      <c r="F161" s="75">
        <f t="shared" si="9"/>
        <v>0</v>
      </c>
    </row>
    <row r="162" spans="1:7" ht="12" customHeight="1" thickBot="1" x14ac:dyDescent="0.25">
      <c r="A162" s="87"/>
      <c r="B162" s="139"/>
      <c r="C162" s="44"/>
      <c r="D162" s="69"/>
    </row>
    <row r="163" spans="1:7" ht="26.25" customHeight="1" x14ac:dyDescent="0.2">
      <c r="A163" s="240">
        <v>0</v>
      </c>
      <c r="B163" s="139"/>
      <c r="C163" s="243" t="s">
        <v>108</v>
      </c>
      <c r="D163" s="229">
        <v>2</v>
      </c>
      <c r="E163" s="375" t="s">
        <v>253</v>
      </c>
      <c r="F163" s="73">
        <f t="shared" ref="F163:F164" si="10">A163*D163</f>
        <v>0</v>
      </c>
    </row>
    <row r="164" spans="1:7" ht="12" customHeight="1" thickBot="1" x14ac:dyDescent="0.25">
      <c r="A164" s="237">
        <v>0</v>
      </c>
      <c r="B164" s="8">
        <v>0</v>
      </c>
      <c r="C164" s="244" t="s">
        <v>254</v>
      </c>
      <c r="D164" s="66">
        <f>3+3*B164</f>
        <v>3</v>
      </c>
      <c r="E164" s="376"/>
      <c r="F164" s="75">
        <f t="shared" si="10"/>
        <v>0</v>
      </c>
    </row>
    <row r="165" spans="1:7" ht="12" customHeight="1" x14ac:dyDescent="0.2">
      <c r="A165" s="87"/>
      <c r="B165" s="139"/>
      <c r="C165" s="44"/>
      <c r="D165" s="69"/>
    </row>
    <row r="166" spans="1:7" ht="12" customHeight="1" x14ac:dyDescent="0.2">
      <c r="A166" s="87"/>
      <c r="B166" s="9">
        <v>0</v>
      </c>
      <c r="C166" s="107" t="s">
        <v>171</v>
      </c>
      <c r="D166" s="114"/>
      <c r="E166" s="76"/>
    </row>
    <row r="167" spans="1:7" ht="12" customHeight="1" x14ac:dyDescent="0.2">
      <c r="A167" s="87"/>
      <c r="B167" s="139"/>
      <c r="C167" s="79" t="s">
        <v>168</v>
      </c>
      <c r="D167" s="54">
        <f>B166*D11</f>
        <v>0</v>
      </c>
      <c r="E167" s="77"/>
    </row>
    <row r="168" spans="1:7" ht="12" customHeight="1" x14ac:dyDescent="0.2">
      <c r="A168" s="298">
        <v>0</v>
      </c>
      <c r="B168" s="139"/>
      <c r="C168" s="71" t="s">
        <v>162</v>
      </c>
      <c r="D168" s="45">
        <f>D167/5</f>
        <v>0</v>
      </c>
      <c r="E168" s="77"/>
      <c r="F168" s="74">
        <f t="shared" ref="F168:F174" si="11">A168*D168</f>
        <v>0</v>
      </c>
    </row>
    <row r="169" spans="1:7" ht="12" customHeight="1" x14ac:dyDescent="0.2">
      <c r="A169" s="298">
        <v>0</v>
      </c>
      <c r="B169" s="139"/>
      <c r="C169" s="71" t="s">
        <v>163</v>
      </c>
      <c r="D169" s="78">
        <f>D167/4</f>
        <v>0</v>
      </c>
      <c r="E169" s="76"/>
      <c r="F169" s="74">
        <f t="shared" si="11"/>
        <v>0</v>
      </c>
    </row>
    <row r="170" spans="1:7" ht="12" customHeight="1" x14ac:dyDescent="0.2">
      <c r="A170" s="298">
        <v>0</v>
      </c>
      <c r="B170" s="139"/>
      <c r="C170" s="71" t="s">
        <v>164</v>
      </c>
      <c r="D170" s="45">
        <f>D167/3</f>
        <v>0</v>
      </c>
      <c r="E170" s="77"/>
      <c r="F170" s="74">
        <f t="shared" si="11"/>
        <v>0</v>
      </c>
    </row>
    <row r="171" spans="1:7" ht="12" customHeight="1" x14ac:dyDescent="0.2">
      <c r="A171" s="298">
        <v>0</v>
      </c>
      <c r="B171" s="139"/>
      <c r="C171" s="71" t="s">
        <v>165</v>
      </c>
      <c r="D171" s="45">
        <f>D167/2</f>
        <v>0</v>
      </c>
      <c r="E171" s="77"/>
      <c r="F171" s="74">
        <f t="shared" si="11"/>
        <v>0</v>
      </c>
    </row>
    <row r="172" spans="1:7" ht="12" customHeight="1" x14ac:dyDescent="0.2">
      <c r="A172" s="289">
        <v>0</v>
      </c>
      <c r="B172" s="139"/>
      <c r="C172" s="79" t="s">
        <v>166</v>
      </c>
      <c r="D172" s="54">
        <f>D167/1.5</f>
        <v>0</v>
      </c>
      <c r="E172" s="80"/>
      <c r="F172" s="81">
        <f t="shared" si="11"/>
        <v>0</v>
      </c>
    </row>
    <row r="173" spans="1:7" ht="12" customHeight="1" x14ac:dyDescent="0.2">
      <c r="A173" s="288">
        <v>0</v>
      </c>
      <c r="B173" s="139"/>
      <c r="C173" s="70" t="s">
        <v>172</v>
      </c>
      <c r="D173" s="45">
        <f>0.4*SUM(F168:F172)</f>
        <v>0</v>
      </c>
      <c r="E173" s="77"/>
      <c r="F173" s="112">
        <f t="shared" si="11"/>
        <v>0</v>
      </c>
    </row>
    <row r="174" spans="1:7" ht="12" customHeight="1" x14ac:dyDescent="0.2">
      <c r="A174" s="289">
        <v>0</v>
      </c>
      <c r="B174" s="139"/>
      <c r="C174" s="70" t="s">
        <v>173</v>
      </c>
      <c r="D174" s="45">
        <f>0.6*SUM(F168:F172)</f>
        <v>0</v>
      </c>
      <c r="E174" s="77"/>
      <c r="F174" s="81">
        <f t="shared" si="11"/>
        <v>0</v>
      </c>
    </row>
    <row r="175" spans="1:7" ht="12" customHeight="1" x14ac:dyDescent="0.2">
      <c r="A175" s="87"/>
      <c r="B175" s="139"/>
      <c r="C175" s="44"/>
      <c r="D175" s="69"/>
    </row>
    <row r="176" spans="1:7" ht="12" customHeight="1" x14ac:dyDescent="0.2">
      <c r="A176" s="238">
        <v>0</v>
      </c>
      <c r="B176" s="139"/>
      <c r="C176" s="131" t="s">
        <v>51</v>
      </c>
      <c r="D176" s="49">
        <f>D2/2.5</f>
        <v>0</v>
      </c>
      <c r="E176" s="96"/>
      <c r="F176" s="233">
        <f t="shared" ref="F176" si="12">A176*D176</f>
        <v>0</v>
      </c>
      <c r="G176" s="234"/>
    </row>
    <row r="177" spans="1:7" ht="12" customHeight="1" x14ac:dyDescent="0.2">
      <c r="A177" s="237">
        <v>0</v>
      </c>
      <c r="B177" s="139"/>
      <c r="C177" s="224" t="s">
        <v>82</v>
      </c>
      <c r="D177" s="45">
        <f>D11/2</f>
        <v>0</v>
      </c>
      <c r="E177" s="92"/>
      <c r="F177" s="293">
        <f t="shared" ref="F177:F183" si="13">A177*D177</f>
        <v>0</v>
      </c>
      <c r="G177" s="219"/>
    </row>
    <row r="178" spans="1:7" s="77" customFormat="1" ht="12" customHeight="1" x14ac:dyDescent="0.2">
      <c r="A178" s="246">
        <v>0</v>
      </c>
      <c r="B178" s="8">
        <v>0</v>
      </c>
      <c r="C178" s="228" t="s">
        <v>243</v>
      </c>
      <c r="D178" s="45">
        <f>B178*D11/1.5</f>
        <v>0</v>
      </c>
      <c r="E178" s="92"/>
      <c r="F178" s="293">
        <f t="shared" si="13"/>
        <v>0</v>
      </c>
      <c r="G178" s="219"/>
    </row>
    <row r="179" spans="1:7" ht="12" customHeight="1" x14ac:dyDescent="0.2">
      <c r="A179" s="237">
        <v>0</v>
      </c>
      <c r="B179" s="139"/>
      <c r="C179" s="224" t="s">
        <v>101</v>
      </c>
      <c r="D179" s="45">
        <f>D11</f>
        <v>0</v>
      </c>
      <c r="E179" s="92"/>
      <c r="F179" s="293">
        <f t="shared" si="13"/>
        <v>0</v>
      </c>
      <c r="G179" s="219"/>
    </row>
    <row r="180" spans="1:7" ht="12" customHeight="1" x14ac:dyDescent="0.2">
      <c r="A180" s="246">
        <v>0</v>
      </c>
      <c r="B180" s="139"/>
      <c r="C180" s="228" t="s">
        <v>248</v>
      </c>
      <c r="D180" s="45">
        <f>B166/2</f>
        <v>0</v>
      </c>
      <c r="E180" s="92"/>
      <c r="F180" s="293">
        <f t="shared" si="13"/>
        <v>0</v>
      </c>
      <c r="G180" s="219"/>
    </row>
    <row r="181" spans="1:7" s="77" customFormat="1" ht="12" customHeight="1" x14ac:dyDescent="0.2">
      <c r="A181" s="237">
        <v>0</v>
      </c>
      <c r="B181" s="8">
        <v>0</v>
      </c>
      <c r="C181" s="228" t="s">
        <v>256</v>
      </c>
      <c r="D181" s="45">
        <f>0.5*B181*SUM(F168:F174)</f>
        <v>0</v>
      </c>
      <c r="E181" s="92"/>
      <c r="F181" s="293">
        <f t="shared" si="13"/>
        <v>0</v>
      </c>
      <c r="G181" s="219"/>
    </row>
    <row r="182" spans="1:7" ht="12" customHeight="1" x14ac:dyDescent="0.2">
      <c r="A182" s="237">
        <v>0</v>
      </c>
      <c r="B182" s="139"/>
      <c r="C182" s="224" t="s">
        <v>102</v>
      </c>
      <c r="D182" s="45">
        <f>D11/2</f>
        <v>0</v>
      </c>
      <c r="E182" s="92"/>
      <c r="F182" s="293">
        <f t="shared" si="13"/>
        <v>0</v>
      </c>
      <c r="G182" s="219"/>
    </row>
    <row r="183" spans="1:7" ht="12" customHeight="1" x14ac:dyDescent="0.2">
      <c r="A183" s="246">
        <v>0</v>
      </c>
      <c r="B183" s="139"/>
      <c r="C183" s="228" t="s">
        <v>249</v>
      </c>
      <c r="D183" s="45">
        <f>D11</f>
        <v>0</v>
      </c>
      <c r="E183" s="92"/>
      <c r="F183" s="293">
        <f t="shared" si="13"/>
        <v>0</v>
      </c>
      <c r="G183" s="219"/>
    </row>
    <row r="184" spans="1:7" ht="12" customHeight="1" x14ac:dyDescent="0.2">
      <c r="A184" s="87"/>
      <c r="B184" s="139"/>
      <c r="C184" s="44"/>
      <c r="D184" s="69"/>
    </row>
    <row r="185" spans="1:7" ht="12" customHeight="1" x14ac:dyDescent="0.2">
      <c r="A185" s="87"/>
      <c r="B185" s="8">
        <v>0</v>
      </c>
      <c r="C185" s="71" t="s">
        <v>112</v>
      </c>
      <c r="D185" s="69"/>
    </row>
    <row r="186" spans="1:7" ht="12" customHeight="1" x14ac:dyDescent="0.2">
      <c r="A186" s="87"/>
      <c r="B186" s="10">
        <v>0</v>
      </c>
      <c r="C186" s="71" t="s">
        <v>113</v>
      </c>
      <c r="D186" s="115"/>
      <c r="E186" s="80"/>
    </row>
    <row r="187" spans="1:7" ht="12" customHeight="1" x14ac:dyDescent="0.2">
      <c r="A187" s="87"/>
      <c r="B187" s="139"/>
      <c r="C187" s="79" t="s">
        <v>266</v>
      </c>
      <c r="D187" s="54">
        <f>B185+B186+D12</f>
        <v>0</v>
      </c>
      <c r="E187" s="77"/>
    </row>
    <row r="188" spans="1:7" ht="12" customHeight="1" x14ac:dyDescent="0.2">
      <c r="A188" s="298">
        <v>0</v>
      </c>
      <c r="B188" s="139"/>
      <c r="C188" s="71" t="s">
        <v>114</v>
      </c>
      <c r="D188" s="72">
        <f>D187</f>
        <v>0</v>
      </c>
      <c r="F188" s="108">
        <f>A188*D188</f>
        <v>0</v>
      </c>
    </row>
    <row r="189" spans="1:7" ht="12" customHeight="1" x14ac:dyDescent="0.2">
      <c r="A189" s="298">
        <v>0</v>
      </c>
      <c r="B189" s="139"/>
      <c r="C189" s="71" t="s">
        <v>115</v>
      </c>
      <c r="D189" s="72">
        <f>2*D187</f>
        <v>0</v>
      </c>
      <c r="F189" s="108">
        <f>A189*D189</f>
        <v>0</v>
      </c>
    </row>
    <row r="190" spans="1:7" ht="12" customHeight="1" x14ac:dyDescent="0.2">
      <c r="A190" s="298">
        <v>0</v>
      </c>
      <c r="B190" s="139"/>
      <c r="C190" s="71" t="s">
        <v>116</v>
      </c>
      <c r="D190" s="72">
        <f>3*D187</f>
        <v>0</v>
      </c>
      <c r="F190" s="108">
        <f>A190*D190</f>
        <v>0</v>
      </c>
    </row>
    <row r="191" spans="1:7" ht="12" customHeight="1" x14ac:dyDescent="0.2">
      <c r="A191" s="298">
        <v>0</v>
      </c>
      <c r="B191" s="139"/>
      <c r="C191" s="71" t="s">
        <v>117</v>
      </c>
      <c r="D191" s="72">
        <f>4*D187</f>
        <v>0</v>
      </c>
      <c r="F191" s="108">
        <f>A191*D191</f>
        <v>0</v>
      </c>
    </row>
    <row r="192" spans="1:7" ht="12" customHeight="1" thickBot="1" x14ac:dyDescent="0.25">
      <c r="A192" s="298">
        <v>0</v>
      </c>
      <c r="B192" s="139"/>
      <c r="C192" s="71" t="s">
        <v>118</v>
      </c>
      <c r="D192" s="72">
        <f>5*D187</f>
        <v>0</v>
      </c>
      <c r="F192" s="109">
        <f>A192*D192</f>
        <v>0</v>
      </c>
    </row>
    <row r="193" spans="1:7" ht="12" customHeight="1" x14ac:dyDescent="0.2">
      <c r="A193" s="87"/>
      <c r="B193" s="139"/>
      <c r="C193" s="44"/>
      <c r="D193" s="69"/>
    </row>
    <row r="194" spans="1:7" s="77" customFormat="1" ht="12" customHeight="1" x14ac:dyDescent="0.2">
      <c r="A194" s="237">
        <v>0</v>
      </c>
      <c r="B194" s="8">
        <v>0</v>
      </c>
      <c r="C194" s="224" t="s">
        <v>39</v>
      </c>
      <c r="D194" s="45">
        <f>D12*B194</f>
        <v>0</v>
      </c>
      <c r="E194" s="92"/>
      <c r="F194" s="218">
        <f t="shared" ref="F194:F195" si="14">A194*D194</f>
        <v>0</v>
      </c>
      <c r="G194" s="219"/>
    </row>
    <row r="195" spans="1:7" s="77" customFormat="1" ht="12" customHeight="1" x14ac:dyDescent="0.2">
      <c r="A195" s="237">
        <v>0</v>
      </c>
      <c r="B195" s="139"/>
      <c r="C195" s="224" t="s">
        <v>49</v>
      </c>
      <c r="D195" s="45">
        <f>D12/2</f>
        <v>0</v>
      </c>
      <c r="E195" s="92"/>
      <c r="F195" s="218">
        <f t="shared" si="14"/>
        <v>0</v>
      </c>
      <c r="G195" s="219"/>
    </row>
    <row r="196" spans="1:7" s="77" customFormat="1" ht="12" customHeight="1" x14ac:dyDescent="0.2">
      <c r="A196" s="237">
        <v>0</v>
      </c>
      <c r="B196" s="8">
        <v>0</v>
      </c>
      <c r="C196" s="224" t="s">
        <v>69</v>
      </c>
      <c r="D196" s="118">
        <f>B196</f>
        <v>0</v>
      </c>
      <c r="E196" s="92"/>
      <c r="F196" s="218">
        <f>A196*D196</f>
        <v>0</v>
      </c>
      <c r="G196" s="219"/>
    </row>
    <row r="197" spans="1:7" s="77" customFormat="1" ht="12" customHeight="1" x14ac:dyDescent="0.2">
      <c r="A197" s="246">
        <v>0</v>
      </c>
      <c r="B197" s="139"/>
      <c r="C197" s="224" t="s">
        <v>72</v>
      </c>
      <c r="D197" s="45">
        <f>D12</f>
        <v>0</v>
      </c>
      <c r="E197" s="92"/>
      <c r="F197" s="293">
        <f>A197*D197</f>
        <v>0</v>
      </c>
      <c r="G197" s="219"/>
    </row>
    <row r="198" spans="1:7" s="77" customFormat="1" ht="12" customHeight="1" x14ac:dyDescent="0.2">
      <c r="A198" s="237">
        <v>0</v>
      </c>
      <c r="B198" s="139"/>
      <c r="C198" s="225" t="s">
        <v>237</v>
      </c>
      <c r="D198" s="300">
        <f>D12/2+D13/2</f>
        <v>0</v>
      </c>
      <c r="E198" s="92"/>
      <c r="F198" s="293">
        <f>A198*D198</f>
        <v>0</v>
      </c>
      <c r="G198" s="219"/>
    </row>
    <row r="199" spans="1:7" s="77" customFormat="1" ht="12" customHeight="1" x14ac:dyDescent="0.2">
      <c r="A199" s="237">
        <v>0</v>
      </c>
      <c r="B199" s="8">
        <v>0</v>
      </c>
      <c r="C199" s="224" t="s">
        <v>85</v>
      </c>
      <c r="D199" s="45">
        <f>B199</f>
        <v>0</v>
      </c>
      <c r="E199" s="92"/>
      <c r="F199" s="293">
        <f t="shared" ref="F199" si="15">A199*D199</f>
        <v>0</v>
      </c>
      <c r="G199" s="219"/>
    </row>
    <row r="200" spans="1:7" ht="12" customHeight="1" thickBot="1" x14ac:dyDescent="0.25">
      <c r="A200" s="87"/>
      <c r="B200" s="139"/>
      <c r="C200" s="44"/>
      <c r="D200" s="69"/>
    </row>
    <row r="201" spans="1:7" ht="12" customHeight="1" thickBot="1" x14ac:dyDescent="0.25">
      <c r="A201" s="87"/>
      <c r="B201" s="8">
        <v>0</v>
      </c>
      <c r="C201" s="82" t="s">
        <v>119</v>
      </c>
      <c r="D201" s="116"/>
      <c r="E201" s="83"/>
    </row>
    <row r="202" spans="1:7" ht="12" customHeight="1" x14ac:dyDescent="0.2">
      <c r="A202" s="87"/>
      <c r="B202" s="8">
        <v>0</v>
      </c>
      <c r="C202" s="70" t="s">
        <v>121</v>
      </c>
      <c r="D202" s="116"/>
      <c r="E202" s="80"/>
    </row>
    <row r="203" spans="1:7" ht="12" customHeight="1" x14ac:dyDescent="0.2">
      <c r="A203" s="87"/>
      <c r="B203" s="44"/>
      <c r="C203" s="79" t="s">
        <v>169</v>
      </c>
      <c r="D203" s="65">
        <f>(B201+D13+1+(B202-10)/2.5)</f>
        <v>-3</v>
      </c>
      <c r="E203" s="77"/>
    </row>
    <row r="204" spans="1:7" ht="12" customHeight="1" x14ac:dyDescent="0.2">
      <c r="A204" s="298">
        <v>0</v>
      </c>
      <c r="B204" s="44"/>
      <c r="C204" s="71" t="s">
        <v>122</v>
      </c>
      <c r="D204" s="300">
        <f>D203</f>
        <v>-3</v>
      </c>
      <c r="E204" s="77"/>
      <c r="F204" s="110">
        <f>A204*D204</f>
        <v>0</v>
      </c>
    </row>
    <row r="205" spans="1:7" ht="12" customHeight="1" x14ac:dyDescent="0.2">
      <c r="A205" s="298">
        <v>0</v>
      </c>
      <c r="B205" s="44"/>
      <c r="C205" s="71" t="s">
        <v>123</v>
      </c>
      <c r="D205" s="300">
        <f>2*D203</f>
        <v>-6</v>
      </c>
      <c r="E205" s="77"/>
      <c r="F205" s="110">
        <f>A205*D205</f>
        <v>0</v>
      </c>
    </row>
    <row r="206" spans="1:7" ht="12" customHeight="1" x14ac:dyDescent="0.2">
      <c r="A206" s="298">
        <v>0</v>
      </c>
      <c r="B206" s="44"/>
      <c r="C206" s="71" t="s">
        <v>124</v>
      </c>
      <c r="D206" s="300">
        <f>3*D203</f>
        <v>-9</v>
      </c>
      <c r="E206" s="77"/>
      <c r="F206" s="110">
        <f>A206*D206</f>
        <v>0</v>
      </c>
    </row>
    <row r="207" spans="1:7" ht="12" customHeight="1" x14ac:dyDescent="0.2">
      <c r="A207" s="298">
        <v>0</v>
      </c>
      <c r="B207" s="44"/>
      <c r="C207" s="71" t="s">
        <v>125</v>
      </c>
      <c r="D207" s="300">
        <f>4*D203</f>
        <v>-12</v>
      </c>
      <c r="E207" s="77"/>
      <c r="F207" s="110">
        <f>A207*D207</f>
        <v>0</v>
      </c>
    </row>
    <row r="208" spans="1:7" ht="12" customHeight="1" thickBot="1" x14ac:dyDescent="0.25">
      <c r="A208" s="2">
        <v>0</v>
      </c>
      <c r="B208" s="44"/>
      <c r="C208" s="84" t="s">
        <v>126</v>
      </c>
      <c r="D208" s="117">
        <f>5*D203</f>
        <v>-15</v>
      </c>
      <c r="E208" s="85"/>
      <c r="F208" s="111">
        <f>A208*D208</f>
        <v>0</v>
      </c>
    </row>
    <row r="209" spans="1:7" ht="12" customHeight="1" x14ac:dyDescent="0.2">
      <c r="B209" s="44"/>
    </row>
    <row r="210" spans="1:7" s="77" customFormat="1" ht="12" customHeight="1" x14ac:dyDescent="0.2">
      <c r="A210" s="237">
        <v>0</v>
      </c>
      <c r="B210" s="139"/>
      <c r="C210" s="224" t="s">
        <v>267</v>
      </c>
      <c r="D210" s="45">
        <f>D13/2</f>
        <v>0</v>
      </c>
      <c r="E210" s="92"/>
      <c r="F210" s="93">
        <f t="shared" ref="F210:F212" si="16">A210*D210</f>
        <v>0</v>
      </c>
      <c r="G210" s="94"/>
    </row>
    <row r="211" spans="1:7" s="77" customFormat="1" ht="12" customHeight="1" x14ac:dyDescent="0.2">
      <c r="A211" s="237">
        <v>0</v>
      </c>
      <c r="B211" s="139"/>
      <c r="C211" s="224" t="s">
        <v>53</v>
      </c>
      <c r="D211" s="45">
        <f>-D13</f>
        <v>0</v>
      </c>
      <c r="E211" s="92"/>
      <c r="F211" s="59">
        <f t="shared" si="16"/>
        <v>0</v>
      </c>
      <c r="G211" s="60"/>
    </row>
    <row r="212" spans="1:7" s="77" customFormat="1" ht="12" customHeight="1" x14ac:dyDescent="0.2">
      <c r="A212" s="237">
        <v>0</v>
      </c>
      <c r="B212" s="139"/>
      <c r="C212" s="242" t="s">
        <v>54</v>
      </c>
      <c r="D212" s="118">
        <f>D128/2</f>
        <v>-0.5</v>
      </c>
      <c r="E212" s="92"/>
      <c r="F212" s="93">
        <f t="shared" si="16"/>
        <v>0</v>
      </c>
      <c r="G212" s="94"/>
    </row>
    <row r="213" spans="1:7" s="77" customFormat="1" ht="12" customHeight="1" x14ac:dyDescent="0.2">
      <c r="A213" s="237">
        <v>0</v>
      </c>
      <c r="B213" s="8">
        <v>0</v>
      </c>
      <c r="C213" s="224" t="s">
        <v>69</v>
      </c>
      <c r="D213" s="118">
        <f>B213</f>
        <v>0</v>
      </c>
      <c r="E213" s="92"/>
      <c r="F213" s="218">
        <f>A213*D213</f>
        <v>0</v>
      </c>
      <c r="G213" s="219"/>
    </row>
    <row r="214" spans="1:7" s="77" customFormat="1" ht="12" customHeight="1" x14ac:dyDescent="0.2">
      <c r="A214" s="237">
        <v>0</v>
      </c>
      <c r="B214" s="139"/>
      <c r="C214" s="225" t="s">
        <v>237</v>
      </c>
      <c r="D214" s="300">
        <f>D12/2+D13/2</f>
        <v>0</v>
      </c>
      <c r="E214" s="92"/>
      <c r="F214" s="293">
        <f>A214*D214</f>
        <v>0</v>
      </c>
      <c r="G214" s="219"/>
    </row>
    <row r="215" spans="1:7" s="77" customFormat="1" ht="12" customHeight="1" x14ac:dyDescent="0.2">
      <c r="A215" s="246">
        <v>0</v>
      </c>
      <c r="B215" s="8">
        <v>0</v>
      </c>
      <c r="C215" s="224" t="s">
        <v>80</v>
      </c>
      <c r="D215" s="45">
        <f>B215</f>
        <v>0</v>
      </c>
      <c r="E215" s="92"/>
      <c r="F215" s="293">
        <f>A215*D215</f>
        <v>0</v>
      </c>
      <c r="G215" s="219"/>
    </row>
    <row r="216" spans="1:7" s="77" customFormat="1" ht="12" customHeight="1" x14ac:dyDescent="0.2">
      <c r="A216" s="237">
        <v>0</v>
      </c>
      <c r="B216" s="139"/>
      <c r="C216" s="224" t="s">
        <v>100</v>
      </c>
      <c r="D216" s="45">
        <f>D74</f>
        <v>3</v>
      </c>
      <c r="E216" s="92"/>
      <c r="F216" s="293">
        <f t="shared" ref="F216" si="17">A216*D216</f>
        <v>0</v>
      </c>
      <c r="G216" s="219"/>
    </row>
  </sheetData>
  <mergeCells count="22">
    <mergeCell ref="F75:F78"/>
    <mergeCell ref="C1:D1"/>
    <mergeCell ref="F1:I1"/>
    <mergeCell ref="C26:D26"/>
    <mergeCell ref="F26:G26"/>
    <mergeCell ref="C31:D31"/>
    <mergeCell ref="F31:G31"/>
    <mergeCell ref="A54:A55"/>
    <mergeCell ref="D54:D55"/>
    <mergeCell ref="F54:F55"/>
    <mergeCell ref="F57:F58"/>
    <mergeCell ref="F59:F60"/>
    <mergeCell ref="F135:F138"/>
    <mergeCell ref="F146:F149"/>
    <mergeCell ref="E160:E161"/>
    <mergeCell ref="E163:E164"/>
    <mergeCell ref="A94:A97"/>
    <mergeCell ref="F94:F97"/>
    <mergeCell ref="B102:B103"/>
    <mergeCell ref="F102:F103"/>
    <mergeCell ref="F109:F112"/>
    <mergeCell ref="F113:F116"/>
  </mergeCells>
  <dataValidations count="15">
    <dataValidation type="list" allowBlank="1" showInputMessage="1" showErrorMessage="1" sqref="B185:B186 B194 B161 B164 A160 A163 B122 A119" xr:uid="{00000000-0002-0000-0D00-000000000000}">
      <formula1>"0,1,2,3,4,5,6"</formula1>
    </dataValidation>
    <dataValidation type="list" allowBlank="1" showInputMessage="1" showErrorMessage="1" sqref="B213 B199 B196 B178 B215 B181 B29 B85 B73 B38 B40:B41 B55 B71 B67 B102 B120 B104" xr:uid="{00000000-0002-0000-0D00-000001000000}">
      <formula1>"0,1,2,3,4,5"</formula1>
    </dataValidation>
    <dataValidation type="list" allowBlank="1" showInputMessage="1" showErrorMessage="1" sqref="B201" xr:uid="{00000000-0002-0000-0D00-000002000000}">
      <formula1>"0,1,2,3"</formula1>
    </dataValidation>
    <dataValidation type="list" allowBlank="1" showInputMessage="1" showErrorMessage="1" sqref="B202 F2" xr:uid="{00000000-0002-0000-0D00-000003000000}">
      <formula1>"0,5,7,5,10,12,5,15,17,5,20,22,5,25,27,5,30"</formula1>
    </dataValidation>
    <dataValidation type="list" allowBlank="1" showInputMessage="1" showErrorMessage="1" sqref="A204:A208 A194:A199 A188:A192 A210:A216 A164 A176:A183 A168:A174 A161 A32:A94 A15:A21 A98:A118 A27:A29 B95:B97 A120:A158" xr:uid="{00000000-0002-0000-0D00-000004000000}">
      <formula1>"0,1"</formula1>
    </dataValidation>
    <dataValidation type="list" allowBlank="1" showInputMessage="1" showErrorMessage="1" sqref="B153 B157" xr:uid="{00000000-0002-0000-0D00-000005000000}">
      <formula1>"-4,-3,-2,-1,0,1,2,3,4,5,6,7,8,9,10"</formula1>
    </dataValidation>
    <dataValidation type="list" allowBlank="1" showInputMessage="1" showErrorMessage="1" sqref="B139" xr:uid="{00000000-0002-0000-0D00-000006000000}">
      <formula1>"0,2,5,5,7,5,10,12,5,15,17,5,20,22,5,25,27,5,30"</formula1>
    </dataValidation>
    <dataValidation type="list" allowBlank="1" showInputMessage="1" showErrorMessage="1" sqref="B152" xr:uid="{00000000-0002-0000-0D00-000007000000}">
      <formula1>"1,2,3,4,5,6"</formula1>
    </dataValidation>
    <dataValidation type="list" allowBlank="1" showInputMessage="1" showErrorMessage="1" sqref="B52:B53 D2 B125 B80 B108 B156" xr:uid="{00000000-0002-0000-0D00-000008000000}">
      <formula1>$L$1:$L$13</formula1>
    </dataValidation>
    <dataValidation type="list" allowBlank="1" showInputMessage="1" showErrorMessage="1" sqref="B166 B150 B144 B142 B105 D3:D9 D12:D13 F3:F9 B90 B93 B84 B101 B129 B119" xr:uid="{00000000-0002-0000-0D00-000009000000}">
      <formula1>"0,1,2,3,4,5,6,7,8,9,10,11,12,13,14,15,16,17,18,19,20"</formula1>
    </dataValidation>
    <dataValidation type="list" allowBlank="1" showInputMessage="1" showErrorMessage="1" sqref="D11" xr:uid="{00000000-0002-0000-0D00-00000A000000}">
      <formula1>"0,0,5,1,2,3,4,5,6,7,8,9,10,11,12,13,14,15,16,17,18,19,20"</formula1>
    </dataValidation>
    <dataValidation type="list" allowBlank="1" showInputMessage="1" showErrorMessage="1" sqref="B51" xr:uid="{00000000-0002-0000-0D00-00000B000000}">
      <formula1>"-4,-3,-2,-1,0,+1,+2,+3,+4"</formula1>
    </dataValidation>
    <dataValidation type="list" allowBlank="1" showInputMessage="1" showErrorMessage="1" sqref="B54" xr:uid="{00000000-0002-0000-0D00-00000C000000}">
      <formula1>"0,1,2,3,4"</formula1>
    </dataValidation>
    <dataValidation type="list" allowBlank="1" showInputMessage="1" showErrorMessage="1" sqref="B64 B28 B61:B62" xr:uid="{00000000-0002-0000-0D00-00000D000000}">
      <formula1>"0,1,2,3,4,5,6,7,8,9,10"</formula1>
    </dataValidation>
    <dataValidation type="list" allowBlank="1" showInputMessage="1" showErrorMessage="1" sqref="B126" xr:uid="{00000000-0002-0000-0D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15"/>
  <sheetViews>
    <sheetView topLeftCell="A76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175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12.5</v>
      </c>
      <c r="G2" s="11">
        <f>(D2-F2)/2.5</f>
        <v>-5</v>
      </c>
      <c r="H2" s="11">
        <f>IF(G2&lt;0,ABS(G2)^1.4*-1,G2^1.4)</f>
        <v>-9.5182696935793913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3</v>
      </c>
      <c r="G3" s="11">
        <f t="shared" ref="G3:G9" si="0">D3-F3</f>
        <v>-3</v>
      </c>
      <c r="H3" s="11">
        <f>IF(G3&lt;0,-1*(ABS(G3)+0.1*ABS(G3)^1.7),G3+0.1*G3^1.7)</f>
        <v>-3.6473007839923781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210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5</v>
      </c>
      <c r="G5" s="11">
        <f t="shared" si="0"/>
        <v>-5</v>
      </c>
      <c r="H5" s="11">
        <f>IF(G5&lt;0,-1*(ABS(G5)+0.1*ABS(G5)^2.3),G5+0.1*G5^2.3)</f>
        <v>-9.051641491731905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6</v>
      </c>
      <c r="G7" s="11">
        <f t="shared" si="0"/>
        <v>-6</v>
      </c>
      <c r="H7" s="11">
        <f>IF(G7&lt;0,-1*(ABS(G7)+0.1*ABS(G7)^2.3),G7+0.1*G7^2.3)</f>
        <v>-12.162371493874939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5</v>
      </c>
      <c r="G8" s="11">
        <f t="shared" si="0"/>
        <v>-5</v>
      </c>
      <c r="H8" s="11">
        <f>IF(G8&lt;0,-1*(ABS(G8)+0.1*ABS(G8)^1.7),G8+0.1*G8^1.7)</f>
        <v>-6.5425846568000239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3</v>
      </c>
      <c r="G9" s="11">
        <f t="shared" si="0"/>
        <v>-3</v>
      </c>
      <c r="H9" s="11">
        <f>IF(G9&lt;0,-0.5*(ABS(G9)^1.6),0.5*G9^1.6)</f>
        <v>-2.899773067397645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-0.50905683493188114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15+SUM(H2:H9)+A15*B15</f>
        <v>-36.116542755361046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SUM(F159:F160)+SUM(F162:F163)+SUM(F167:F173)-1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-36.116542755361046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-36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0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0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30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0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0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08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08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08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0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0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0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08">
        <v>0</v>
      </c>
      <c r="B43" s="139"/>
      <c r="C43" s="71" t="s">
        <v>14</v>
      </c>
      <c r="D43" s="45">
        <v>1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0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0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0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0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311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308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308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308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308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308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308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308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308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308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310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308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308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311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308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308">
        <v>0</v>
      </c>
      <c r="B79" s="8">
        <v>0</v>
      </c>
      <c r="C79" s="207" t="s">
        <v>232</v>
      </c>
      <c r="D79" s="314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08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308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308">
        <v>0</v>
      </c>
      <c r="B97" s="139"/>
      <c r="C97" s="71" t="s">
        <v>127</v>
      </c>
      <c r="D97" s="45">
        <f>D2/5</f>
        <v>0</v>
      </c>
      <c r="E97" s="92"/>
      <c r="F97" s="309">
        <f t="shared" ref="F97:F107" si="4">A97*D97</f>
        <v>0</v>
      </c>
      <c r="G97" s="147"/>
    </row>
    <row r="98" spans="1:7" ht="12" customHeight="1" x14ac:dyDescent="0.2">
      <c r="A98" s="308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308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311">
        <v>0</v>
      </c>
      <c r="B100" s="10">
        <v>0</v>
      </c>
      <c r="C100" s="97" t="s">
        <v>129</v>
      </c>
      <c r="D100" s="65">
        <f>B100</f>
        <v>0</v>
      </c>
      <c r="E100" s="92"/>
      <c r="F100" s="312">
        <f t="shared" si="4"/>
        <v>0</v>
      </c>
      <c r="G100" s="100"/>
    </row>
    <row r="101" spans="1:7" ht="12" customHeight="1" x14ac:dyDescent="0.2">
      <c r="A101" s="310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311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308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308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308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308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311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308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308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308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308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310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308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308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311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311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306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306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30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306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314">
        <f>B124/2.5</f>
        <v>0</v>
      </c>
      <c r="E124" s="92"/>
      <c r="F124" s="306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306">
        <f>A125*D125</f>
        <v>0</v>
      </c>
      <c r="G125" s="53"/>
    </row>
    <row r="126" spans="1:7" s="76" customFormat="1" ht="12" customHeight="1" x14ac:dyDescent="0.2">
      <c r="A126" s="310">
        <v>0</v>
      </c>
      <c r="B126" s="142"/>
      <c r="C126" s="95" t="s">
        <v>78</v>
      </c>
      <c r="D126" s="49">
        <f>D6/2</f>
        <v>0</v>
      </c>
      <c r="E126" s="96"/>
      <c r="F126" s="305">
        <f t="shared" ref="F126:F133" si="6">A126*D126</f>
        <v>0</v>
      </c>
      <c r="G126" s="51"/>
    </row>
    <row r="127" spans="1:7" s="77" customFormat="1" ht="12" customHeight="1" x14ac:dyDescent="0.2">
      <c r="A127" s="308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308">
        <v>0</v>
      </c>
      <c r="B128" s="134">
        <v>0</v>
      </c>
      <c r="C128" s="206" t="s">
        <v>257</v>
      </c>
      <c r="D128" s="264">
        <f>(4-B128)/2</f>
        <v>2</v>
      </c>
      <c r="E128" s="92"/>
      <c r="F128" s="306">
        <f t="shared" si="6"/>
        <v>0</v>
      </c>
      <c r="G128" s="53"/>
    </row>
    <row r="129" spans="1:7" s="77" customFormat="1" ht="12" customHeight="1" x14ac:dyDescent="0.2">
      <c r="A129" s="308">
        <v>0</v>
      </c>
      <c r="B129" s="139"/>
      <c r="C129" s="71" t="s">
        <v>81</v>
      </c>
      <c r="D129" s="45">
        <v>2</v>
      </c>
      <c r="E129" s="92"/>
      <c r="F129" s="306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302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304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303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303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303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303">
        <f t="shared" si="7"/>
        <v>0</v>
      </c>
      <c r="G142" s="221"/>
    </row>
    <row r="143" spans="1:7" s="76" customFormat="1" ht="12" customHeight="1" x14ac:dyDescent="0.2">
      <c r="A143" s="310">
        <v>0</v>
      </c>
      <c r="B143" s="9">
        <v>0</v>
      </c>
      <c r="C143" s="95" t="s">
        <v>93</v>
      </c>
      <c r="D143" s="49">
        <f>B143</f>
        <v>0</v>
      </c>
      <c r="E143" s="96"/>
      <c r="F143" s="305">
        <f t="shared" si="7"/>
        <v>0</v>
      </c>
      <c r="G143" s="51"/>
    </row>
    <row r="144" spans="1:7" s="80" customFormat="1" ht="12" customHeight="1" x14ac:dyDescent="0.2">
      <c r="A144" s="311">
        <v>0</v>
      </c>
      <c r="B144" s="141"/>
      <c r="C144" s="97" t="s">
        <v>94</v>
      </c>
      <c r="D144" s="54">
        <v>4</v>
      </c>
      <c r="E144" s="98"/>
      <c r="F144" s="307">
        <f t="shared" si="7"/>
        <v>0</v>
      </c>
      <c r="G144" s="56"/>
    </row>
    <row r="145" spans="1:7" ht="12" customHeight="1" x14ac:dyDescent="0.2">
      <c r="A145" s="308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308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308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308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310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305">
        <f t="shared" ref="F149:F157" si="8">A149*D149</f>
        <v>0</v>
      </c>
      <c r="G149" s="51"/>
    </row>
    <row r="150" spans="1:7" s="80" customFormat="1" ht="12" customHeight="1" x14ac:dyDescent="0.2">
      <c r="A150" s="311">
        <v>0</v>
      </c>
      <c r="B150" s="141"/>
      <c r="C150" s="97" t="s">
        <v>99</v>
      </c>
      <c r="D150" s="54">
        <f>D9/2</f>
        <v>0</v>
      </c>
      <c r="E150" s="98"/>
      <c r="F150" s="307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303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304">
        <f t="shared" si="8"/>
        <v>0</v>
      </c>
      <c r="G153" s="222"/>
    </row>
    <row r="154" spans="1:7" ht="12" customHeight="1" x14ac:dyDescent="0.2">
      <c r="A154" s="308">
        <v>0</v>
      </c>
      <c r="B154" s="139"/>
      <c r="C154" s="71" t="s">
        <v>105</v>
      </c>
      <c r="D154" s="45">
        <f>D3/2</f>
        <v>0</v>
      </c>
      <c r="E154" s="92"/>
      <c r="F154" s="306">
        <f t="shared" si="8"/>
        <v>0</v>
      </c>
      <c r="G154" s="53"/>
    </row>
    <row r="155" spans="1:7" ht="12" customHeight="1" x14ac:dyDescent="0.2">
      <c r="A155" s="308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306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313">
        <v>1</v>
      </c>
      <c r="B159" s="139"/>
      <c r="C159" s="138" t="s">
        <v>108</v>
      </c>
      <c r="D159" s="22">
        <v>1</v>
      </c>
      <c r="E159" s="373" t="s">
        <v>174</v>
      </c>
      <c r="F159" s="164">
        <f t="shared" ref="F159" si="9">A159*D159</f>
        <v>1</v>
      </c>
    </row>
    <row r="160" spans="1:7" ht="12" customHeight="1" thickBot="1" x14ac:dyDescent="0.25">
      <c r="A160" s="308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ref="F160" si="10">A160*D160</f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1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1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308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2">A167*D167</f>
        <v>0</v>
      </c>
    </row>
    <row r="168" spans="1:7" ht="12" customHeight="1" x14ac:dyDescent="0.2">
      <c r="A168" s="308">
        <v>0</v>
      </c>
      <c r="B168" s="139"/>
      <c r="C168" s="71" t="s">
        <v>163</v>
      </c>
      <c r="D168" s="78">
        <f>D166/4</f>
        <v>0</v>
      </c>
      <c r="E168" s="76"/>
      <c r="F168" s="74">
        <f t="shared" si="12"/>
        <v>0</v>
      </c>
    </row>
    <row r="169" spans="1:7" ht="12" customHeight="1" x14ac:dyDescent="0.2">
      <c r="A169" s="308">
        <v>0</v>
      </c>
      <c r="B169" s="139"/>
      <c r="C169" s="71" t="s">
        <v>164</v>
      </c>
      <c r="D169" s="45">
        <f>D166/3</f>
        <v>0</v>
      </c>
      <c r="E169" s="77"/>
      <c r="F169" s="74">
        <f t="shared" si="12"/>
        <v>0</v>
      </c>
    </row>
    <row r="170" spans="1:7" ht="12" customHeight="1" x14ac:dyDescent="0.2">
      <c r="A170" s="308">
        <v>0</v>
      </c>
      <c r="B170" s="139"/>
      <c r="C170" s="71" t="s">
        <v>165</v>
      </c>
      <c r="D170" s="45">
        <f>D166/2</f>
        <v>0</v>
      </c>
      <c r="E170" s="77"/>
      <c r="F170" s="74">
        <f t="shared" si="12"/>
        <v>0</v>
      </c>
    </row>
    <row r="171" spans="1:7" ht="12" customHeight="1" x14ac:dyDescent="0.2">
      <c r="A171" s="311">
        <v>0</v>
      </c>
      <c r="B171" s="139"/>
      <c r="C171" s="79" t="s">
        <v>166</v>
      </c>
      <c r="D171" s="54">
        <f>D166/1.5</f>
        <v>0</v>
      </c>
      <c r="E171" s="80"/>
      <c r="F171" s="81">
        <f t="shared" si="12"/>
        <v>0</v>
      </c>
    </row>
    <row r="172" spans="1:7" ht="12" customHeight="1" x14ac:dyDescent="0.2">
      <c r="A172" s="310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2"/>
        <v>0</v>
      </c>
    </row>
    <row r="173" spans="1:7" ht="12" customHeight="1" x14ac:dyDescent="0.2">
      <c r="A173" s="311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2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3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303">
        <f t="shared" ref="F176:F182" si="14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303">
        <f t="shared" si="14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303">
        <f t="shared" si="14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303">
        <f t="shared" si="14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303">
        <f t="shared" si="14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303">
        <f t="shared" si="14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303">
        <f t="shared" si="14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308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308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308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308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308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5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5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303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314">
        <f>D12/2+D13/2</f>
        <v>0</v>
      </c>
      <c r="E197" s="92"/>
      <c r="F197" s="303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303">
        <f t="shared" ref="F198" si="16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308">
        <v>0</v>
      </c>
      <c r="B203" s="44"/>
      <c r="C203" s="71" t="s">
        <v>122</v>
      </c>
      <c r="D203" s="314">
        <f>D202</f>
        <v>-3</v>
      </c>
      <c r="E203" s="77"/>
      <c r="F203" s="110">
        <f>A203*D203</f>
        <v>0</v>
      </c>
    </row>
    <row r="204" spans="1:7" ht="12" customHeight="1" x14ac:dyDescent="0.2">
      <c r="A204" s="308">
        <v>0</v>
      </c>
      <c r="B204" s="44"/>
      <c r="C204" s="71" t="s">
        <v>123</v>
      </c>
      <c r="D204" s="314">
        <f>2*D202</f>
        <v>-6</v>
      </c>
      <c r="E204" s="77"/>
      <c r="F204" s="110">
        <f>A204*D204</f>
        <v>0</v>
      </c>
    </row>
    <row r="205" spans="1:7" ht="12" customHeight="1" x14ac:dyDescent="0.2">
      <c r="A205" s="308">
        <v>0</v>
      </c>
      <c r="B205" s="44"/>
      <c r="C205" s="71" t="s">
        <v>124</v>
      </c>
      <c r="D205" s="314">
        <f>3*D202</f>
        <v>-9</v>
      </c>
      <c r="E205" s="77"/>
      <c r="F205" s="110">
        <f>A205*D205</f>
        <v>0</v>
      </c>
    </row>
    <row r="206" spans="1:7" ht="12" customHeight="1" x14ac:dyDescent="0.2">
      <c r="A206" s="308">
        <v>0</v>
      </c>
      <c r="B206" s="44"/>
      <c r="C206" s="71" t="s">
        <v>125</v>
      </c>
      <c r="D206" s="314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7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7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7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314">
        <f>D12/2+D13/2</f>
        <v>0</v>
      </c>
      <c r="E213" s="92"/>
      <c r="F213" s="303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303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303">
        <f t="shared" ref="F215" si="18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A203:A207 A193:A198 A187:A191 A209:A215 A163 A175:A182 A167:A173 A159:A160 A97:A117 A15:A21 A27:A29 A32:A93 B94:B96 A119:A157" xr:uid="{00000000-0002-0000-0E00-000000000000}">
      <formula1>"0,1"</formula1>
    </dataValidation>
    <dataValidation type="list" allowBlank="1" showInputMessage="1" showErrorMessage="1" sqref="B201 F2" xr:uid="{00000000-0002-0000-0E00-000001000000}">
      <formula1>"0,5,7,5,10,12,5,15,17,5,20,22,5,25,27,5,30"</formula1>
    </dataValidation>
    <dataValidation type="list" allowBlank="1" showInputMessage="1" showErrorMessage="1" sqref="B200" xr:uid="{00000000-0002-0000-0E00-000002000000}">
      <formula1>"0,1,2,3"</formula1>
    </dataValidation>
    <dataValidation type="list" allowBlank="1" showInputMessage="1" showErrorMessage="1" sqref="B212 B198 B195 B177 B214 B180 B29 B84 B72 B38 B40:B41 B54 B70 B66 B101 B119 B103" xr:uid="{00000000-0002-0000-0E00-000003000000}">
      <formula1>"0,1,2,3,4,5"</formula1>
    </dataValidation>
    <dataValidation type="list" allowBlank="1" showInputMessage="1" showErrorMessage="1" sqref="B184:B185 B193 B160 B163 A162 B121 A118" xr:uid="{00000000-0002-0000-0E00-000004000000}">
      <formula1>"0,1,2,3,4,5,6"</formula1>
    </dataValidation>
    <dataValidation type="list" allowBlank="1" showInputMessage="1" showErrorMessage="1" sqref="B165 B149 B143 B141 B104 D3:D9 D12:D13 F3:F9 B89 B92 B83 B100 B128 B118" xr:uid="{00000000-0002-0000-0E00-000005000000}">
      <formula1>"0,1,2,3,4,5,6,7,8,9,10,11,12,13,14,15,16,17,18,19,20"</formula1>
    </dataValidation>
    <dataValidation type="list" allowBlank="1" showInputMessage="1" showErrorMessage="1" sqref="B124 D2 B52 B79 B107 B155" xr:uid="{00000000-0002-0000-0E00-000006000000}">
      <formula1>$L$1:$L$13</formula1>
    </dataValidation>
    <dataValidation type="list" allowBlank="1" showInputMessage="1" showErrorMessage="1" sqref="B151" xr:uid="{00000000-0002-0000-0E00-000007000000}">
      <formula1>"1,2,3,4,5,6"</formula1>
    </dataValidation>
    <dataValidation type="list" allowBlank="1" showInputMessage="1" showErrorMessage="1" sqref="B138" xr:uid="{00000000-0002-0000-0E00-000008000000}">
      <formula1>"0,2,5,5,7,5,10,12,5,15,17,5,20,22,5,25,27,5,30"</formula1>
    </dataValidation>
    <dataValidation type="list" allowBlank="1" showInputMessage="1" showErrorMessage="1" sqref="B152 B156" xr:uid="{00000000-0002-0000-0E00-000009000000}">
      <formula1>"-4,-3,-2,-1,0,1,2,3,4,5,6,7,8,9,10"</formula1>
    </dataValidation>
    <dataValidation type="list" allowBlank="1" showInputMessage="1" showErrorMessage="1" sqref="B125" xr:uid="{00000000-0002-0000-0E00-00000A000000}">
      <formula1>"-4,-3,-2,-1,0,1,2,3,4,5,6"</formula1>
    </dataValidation>
    <dataValidation type="list" allowBlank="1" showInputMessage="1" showErrorMessage="1" sqref="B63 B28 B60:B61" xr:uid="{00000000-0002-0000-0E00-00000B000000}">
      <formula1>"0,1,2,3,4,5,6,7,8,9,10"</formula1>
    </dataValidation>
    <dataValidation type="list" allowBlank="1" showInputMessage="1" showErrorMessage="1" sqref="B53" xr:uid="{00000000-0002-0000-0E00-00000C000000}">
      <formula1>"0,1,2,3,4"</formula1>
    </dataValidation>
    <dataValidation type="list" allowBlank="1" showInputMessage="1" showErrorMessage="1" sqref="B51" xr:uid="{00000000-0002-0000-0E00-00000D000000}">
      <formula1>"-4,-3,-2,-1,0,+1,+2,+3,+4"</formula1>
    </dataValidation>
    <dataValidation type="list" allowBlank="1" showInputMessage="1" showErrorMessage="1" sqref="D11" xr:uid="{00000000-0002-0000-0E00-00000E00000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6"/>
  <sheetViews>
    <sheetView topLeftCell="A76" workbookViewId="0">
      <selection activeCell="D90" sqref="D90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193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15</v>
      </c>
      <c r="G2" s="11">
        <f>(D2-F2)/2.5</f>
        <v>-6</v>
      </c>
      <c r="H2" s="11">
        <f>IF(G2&lt;0,ABS(G2)^1.4*-1,G2^1.4)</f>
        <v>-12.286035066475314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4</v>
      </c>
      <c r="G3" s="11">
        <f t="shared" ref="G3:G9" si="0">D3-F3</f>
        <v>-4</v>
      </c>
      <c r="H3" s="11">
        <f>IF(G3&lt;0,-1*(ABS(G3)+0.1*ABS(G3)^1.7),G3+0.1*G3^1.7)</f>
        <v>-5.0556063286183157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4</v>
      </c>
      <c r="G4" s="11">
        <f t="shared" si="0"/>
        <v>-4</v>
      </c>
      <c r="H4" s="11">
        <f>IF(G4&lt;0,-1*(ABS(G4)+0.1*ABS(G4)^1.7),G4+0.1*G4^1.7)</f>
        <v>-5.0556063286183157</v>
      </c>
      <c r="I4" s="16" t="s">
        <v>104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7</v>
      </c>
      <c r="G5" s="11">
        <f t="shared" si="0"/>
        <v>-7</v>
      </c>
      <c r="H5" s="11">
        <f>IF(G5&lt;0,-1*(ABS(G5)+0.1*ABS(G5)^2.3),G5+0.1*G5^2.3)</f>
        <v>-15.784670816352881</v>
      </c>
      <c r="I5" s="16" t="s">
        <v>197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5</v>
      </c>
      <c r="G6" s="11">
        <f t="shared" si="0"/>
        <v>-5</v>
      </c>
      <c r="H6" s="11">
        <f>IF(G6&lt;0,-1*(ABS(G6)+0.1*ABS(G6)^1.7),G6+0.1*G6^1.7)</f>
        <v>-6.5425846568000239</v>
      </c>
      <c r="I6" s="16" t="s">
        <v>210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7</v>
      </c>
      <c r="G7" s="11">
        <f t="shared" si="0"/>
        <v>-7</v>
      </c>
      <c r="H7" s="11">
        <f>IF(G7&lt;0,-1*(ABS(G7)+0.1*ABS(G7)^2.3),G7+0.1*G7^2.3)</f>
        <v>-15.784670816352881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5</v>
      </c>
      <c r="G8" s="11">
        <f t="shared" si="0"/>
        <v>-5</v>
      </c>
      <c r="H8" s="11">
        <f>IF(G8&lt;0,-1*(ABS(G8)+0.1*ABS(G8)^1.7),G8+0.1*G8^1.7)</f>
        <v>-6.5425846568000239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0</v>
      </c>
      <c r="G9" s="11">
        <f t="shared" si="0"/>
        <v>0</v>
      </c>
      <c r="H9" s="11">
        <f>IF(G9&lt;0,-0.5*(ABS(G9)^1.6),0.5*G9^1.6)</f>
        <v>0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1</v>
      </c>
      <c r="B15" s="18">
        <f>IF(G8&lt;0,-0.1*(ABS(G8)^2.3-ABS(G8)^1.7),0.1*(G8^2.3-G8^1.7))</f>
        <v>-2.5090568349318811</v>
      </c>
      <c r="C15" s="19" t="s">
        <v>203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30+SUM(H2:H9)+A15*B15</f>
        <v>-39.560815504949645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SUM(F27:F29)+SUM(F32:F33)+F36+SUM(F38:F48)+SUM(F50:F80)+SUM(F82:F120)+SUM(F122:F158)+SUM(F176:F183)+SUM(F194:F199)+SUM(F210:F216)-18.5</f>
        <v>-13.5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SUM(F160:F161)+SUM(F163:F164)+SUM(F168:F174)-2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SUM(F188:F192)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SUM(F204:F208)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G34+G35+G37+G49+G81+G121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-39.560815504949645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-40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0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0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30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0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0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08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08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08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0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0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0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08">
        <v>0</v>
      </c>
      <c r="B43" s="139"/>
      <c r="C43" s="71" t="s">
        <v>14</v>
      </c>
      <c r="D43" s="45">
        <f>POWER(MAX((D3+D6+D7+D8)/2+D4+D5-8,1),1.6)*SQRT(D2/10)/POWER(5+D9,0.7)*(1+B104)^(1/3)/6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0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0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0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0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7" customFormat="1" ht="12" customHeight="1" x14ac:dyDescent="0.2">
      <c r="A53" s="318">
        <v>0</v>
      </c>
      <c r="B53" s="8">
        <v>0</v>
      </c>
      <c r="C53" s="70" t="s">
        <v>262</v>
      </c>
      <c r="D53" s="314">
        <f>2+(2*(D8-F8)+D9-F9)*B53/10</f>
        <v>2</v>
      </c>
      <c r="E53" s="92"/>
      <c r="F53" s="199">
        <f>A53*D53</f>
        <v>0</v>
      </c>
      <c r="G53" s="94"/>
    </row>
    <row r="54" spans="1:7" s="76" customFormat="1" ht="12" customHeight="1" x14ac:dyDescent="0.2">
      <c r="A54" s="359">
        <v>0</v>
      </c>
      <c r="B54" s="9">
        <v>0</v>
      </c>
      <c r="C54" s="95" t="s">
        <v>23</v>
      </c>
      <c r="D54" s="361">
        <f>(2*B54+B55)/2</f>
        <v>0</v>
      </c>
      <c r="E54" s="96"/>
      <c r="F54" s="363">
        <f>A54*D54</f>
        <v>0</v>
      </c>
      <c r="G54" s="147"/>
    </row>
    <row r="55" spans="1:7" s="80" customFormat="1" ht="12" customHeight="1" x14ac:dyDescent="0.2">
      <c r="A55" s="360"/>
      <c r="B55" s="10">
        <v>0</v>
      </c>
      <c r="C55" s="97" t="s">
        <v>158</v>
      </c>
      <c r="D55" s="362"/>
      <c r="E55" s="98"/>
      <c r="F55" s="364"/>
      <c r="G55" s="100"/>
    </row>
    <row r="56" spans="1:7" ht="12" customHeight="1" x14ac:dyDescent="0.2">
      <c r="A56" s="311">
        <v>0</v>
      </c>
      <c r="B56" s="141"/>
      <c r="C56" s="97" t="s">
        <v>24</v>
      </c>
      <c r="D56" s="61">
        <v>5</v>
      </c>
      <c r="E56" s="92"/>
      <c r="F56" s="93">
        <f>A56*D56</f>
        <v>0</v>
      </c>
      <c r="G56" s="94"/>
    </row>
    <row r="57" spans="1:7" ht="12" customHeight="1" x14ac:dyDescent="0.2">
      <c r="A57" s="308">
        <v>0</v>
      </c>
      <c r="B57" s="139"/>
      <c r="C57" s="70" t="s">
        <v>189</v>
      </c>
      <c r="D57" s="45">
        <f>D7/3+D8/1.5</f>
        <v>0</v>
      </c>
      <c r="E57" s="92"/>
      <c r="F57" s="363">
        <f>A57*D57+A58*D58</f>
        <v>0</v>
      </c>
      <c r="G57" s="147"/>
    </row>
    <row r="58" spans="1:7" ht="12" customHeight="1" x14ac:dyDescent="0.2">
      <c r="A58" s="308">
        <v>0</v>
      </c>
      <c r="B58" s="139"/>
      <c r="C58" s="70" t="s">
        <v>190</v>
      </c>
      <c r="D58" s="118">
        <f>4+D7/3</f>
        <v>4</v>
      </c>
      <c r="E58" s="92"/>
      <c r="F58" s="365"/>
      <c r="G58" s="94"/>
    </row>
    <row r="59" spans="1:7" ht="12" customHeight="1" x14ac:dyDescent="0.2">
      <c r="A59" s="215">
        <v>0</v>
      </c>
      <c r="B59" s="142"/>
      <c r="C59" s="95" t="s">
        <v>26</v>
      </c>
      <c r="D59" s="49">
        <f>D6</f>
        <v>0</v>
      </c>
      <c r="E59" s="96"/>
      <c r="F59" s="363">
        <f>A59*D59+A60*D60</f>
        <v>0</v>
      </c>
      <c r="G59" s="147"/>
    </row>
    <row r="60" spans="1:7" ht="12" customHeight="1" x14ac:dyDescent="0.2">
      <c r="A60" s="217">
        <v>0</v>
      </c>
      <c r="B60" s="141"/>
      <c r="C60" s="97" t="s">
        <v>194</v>
      </c>
      <c r="D60" s="54">
        <f>D6*1.25</f>
        <v>0</v>
      </c>
      <c r="E60" s="98"/>
      <c r="F60" s="366"/>
      <c r="G60" s="100"/>
    </row>
    <row r="61" spans="1:7" ht="12" customHeight="1" x14ac:dyDescent="0.2">
      <c r="A61" s="216">
        <v>0</v>
      </c>
      <c r="B61" s="8">
        <v>0</v>
      </c>
      <c r="C61" s="71" t="s">
        <v>27</v>
      </c>
      <c r="D61" s="45">
        <f>(B61+D4)/1.5</f>
        <v>0</v>
      </c>
      <c r="E61" s="92"/>
      <c r="F61" s="93">
        <f t="shared" ref="F61:F80" si="2">A61*D61</f>
        <v>0</v>
      </c>
      <c r="G61" s="94"/>
    </row>
    <row r="62" spans="1:7" ht="12" customHeight="1" x14ac:dyDescent="0.2">
      <c r="A62" s="308">
        <v>0</v>
      </c>
      <c r="B62" s="8">
        <v>0</v>
      </c>
      <c r="C62" s="71" t="s">
        <v>28</v>
      </c>
      <c r="D62" s="45">
        <f>(B62*1.5-D8)/2</f>
        <v>0</v>
      </c>
      <c r="E62" s="92"/>
      <c r="F62" s="93">
        <f t="shared" si="2"/>
        <v>0</v>
      </c>
      <c r="G62" s="94"/>
    </row>
    <row r="63" spans="1:7" ht="12" customHeight="1" x14ac:dyDescent="0.2">
      <c r="A63" s="308">
        <v>0</v>
      </c>
      <c r="B63" s="139"/>
      <c r="C63" s="71" t="s">
        <v>29</v>
      </c>
      <c r="D63" s="45">
        <v>3</v>
      </c>
      <c r="E63" s="92"/>
      <c r="F63" s="93">
        <f t="shared" si="2"/>
        <v>0</v>
      </c>
      <c r="G63" s="94"/>
    </row>
    <row r="64" spans="1:7" ht="12" customHeight="1" x14ac:dyDescent="0.2">
      <c r="A64" s="126">
        <v>0</v>
      </c>
      <c r="B64" s="9">
        <v>0</v>
      </c>
      <c r="C64" s="131" t="s">
        <v>30</v>
      </c>
      <c r="D64" s="49">
        <f>5-B64+D3</f>
        <v>5</v>
      </c>
      <c r="E64" s="96"/>
      <c r="F64" s="50">
        <f t="shared" si="2"/>
        <v>0</v>
      </c>
      <c r="G64" s="51"/>
    </row>
    <row r="65" spans="1:7" ht="12" customHeight="1" x14ac:dyDescent="0.2">
      <c r="A65" s="124">
        <v>0</v>
      </c>
      <c r="B65" s="139"/>
      <c r="C65" s="99" t="s">
        <v>31</v>
      </c>
      <c r="D65" s="45">
        <v>1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139"/>
      <c r="C66" s="99" t="s">
        <v>32</v>
      </c>
      <c r="D66" s="58">
        <f>(D4+D6)/1.5</f>
        <v>0</v>
      </c>
      <c r="E66" s="92"/>
      <c r="F66" s="52">
        <f t="shared" si="2"/>
        <v>0</v>
      </c>
      <c r="G66" s="53"/>
    </row>
    <row r="67" spans="1:7" ht="12" customHeight="1" x14ac:dyDescent="0.2">
      <c r="A67" s="124">
        <v>0</v>
      </c>
      <c r="B67" s="8">
        <v>0</v>
      </c>
      <c r="C67" s="99" t="s">
        <v>33</v>
      </c>
      <c r="D67" s="45">
        <f>B67/2</f>
        <v>0</v>
      </c>
      <c r="E67" s="92"/>
      <c r="F67" s="52">
        <f t="shared" si="2"/>
        <v>0</v>
      </c>
      <c r="G67" s="53"/>
    </row>
    <row r="68" spans="1:7" ht="12" customHeight="1" x14ac:dyDescent="0.2">
      <c r="A68" s="125">
        <v>0</v>
      </c>
      <c r="B68" s="139"/>
      <c r="C68" s="132" t="s">
        <v>34</v>
      </c>
      <c r="D68" s="54">
        <v>4</v>
      </c>
      <c r="E68" s="98"/>
      <c r="F68" s="55">
        <f t="shared" si="2"/>
        <v>0</v>
      </c>
      <c r="G68" s="56"/>
    </row>
    <row r="69" spans="1:7" ht="12" customHeight="1" x14ac:dyDescent="0.2">
      <c r="A69" s="308">
        <v>0</v>
      </c>
      <c r="B69" s="139"/>
      <c r="C69" s="206" t="s">
        <v>233</v>
      </c>
      <c r="D69" s="45">
        <f>(D2+D8)/3</f>
        <v>0</v>
      </c>
      <c r="E69" s="92"/>
      <c r="F69" s="93">
        <f t="shared" si="2"/>
        <v>0</v>
      </c>
      <c r="G69" s="94"/>
    </row>
    <row r="70" spans="1:7" ht="12" customHeight="1" x14ac:dyDescent="0.2">
      <c r="A70" s="308">
        <v>0</v>
      </c>
      <c r="B70" s="139"/>
      <c r="C70" s="258" t="s">
        <v>255</v>
      </c>
      <c r="D70" s="45">
        <v>4</v>
      </c>
      <c r="E70" s="92"/>
      <c r="F70" s="93">
        <f t="shared" si="2"/>
        <v>0</v>
      </c>
      <c r="G70" s="94"/>
    </row>
    <row r="71" spans="1:7" ht="12" customHeight="1" x14ac:dyDescent="0.2">
      <c r="A71" s="216">
        <v>0</v>
      </c>
      <c r="B71" s="8">
        <v>0</v>
      </c>
      <c r="C71" s="71" t="s">
        <v>36</v>
      </c>
      <c r="D71" s="45">
        <f>B71/2*(D4+D6-1-B71)</f>
        <v>0</v>
      </c>
      <c r="E71" s="92"/>
      <c r="F71" s="93">
        <f t="shared" si="2"/>
        <v>0</v>
      </c>
      <c r="G71" s="94"/>
    </row>
    <row r="72" spans="1:7" ht="12" customHeight="1" x14ac:dyDescent="0.2">
      <c r="A72" s="308">
        <v>0</v>
      </c>
      <c r="B72" s="139"/>
      <c r="C72" s="71" t="s">
        <v>179</v>
      </c>
      <c r="D72" s="45">
        <v>1</v>
      </c>
      <c r="E72" s="92"/>
      <c r="F72" s="93">
        <f t="shared" si="2"/>
        <v>0</v>
      </c>
      <c r="G72" s="94"/>
    </row>
    <row r="73" spans="1:7" ht="12" customHeight="1" x14ac:dyDescent="0.2">
      <c r="A73" s="308">
        <v>0</v>
      </c>
      <c r="B73" s="8">
        <v>0</v>
      </c>
      <c r="C73" s="206" t="s">
        <v>234</v>
      </c>
      <c r="D73" s="45">
        <f>D7*0.5*B73</f>
        <v>0</v>
      </c>
      <c r="E73" s="92"/>
      <c r="F73" s="93">
        <f t="shared" si="2"/>
        <v>0</v>
      </c>
      <c r="G73" s="94"/>
    </row>
    <row r="74" spans="1:7" ht="12" customHeight="1" x14ac:dyDescent="0.2">
      <c r="A74" s="308">
        <v>0</v>
      </c>
      <c r="B74" s="139"/>
      <c r="C74" s="206" t="s">
        <v>252</v>
      </c>
      <c r="D74" s="72">
        <v>3</v>
      </c>
      <c r="E74" s="92"/>
      <c r="F74" s="93">
        <f t="shared" si="2"/>
        <v>0</v>
      </c>
      <c r="G74" s="94"/>
    </row>
    <row r="75" spans="1:7" ht="12" customHeight="1" x14ac:dyDescent="0.2">
      <c r="A75" s="310">
        <v>0</v>
      </c>
      <c r="B75" s="142"/>
      <c r="C75" s="208" t="s">
        <v>239</v>
      </c>
      <c r="D75" s="133">
        <f>-D7/3</f>
        <v>0</v>
      </c>
      <c r="E75" s="92"/>
      <c r="F75" s="349">
        <f>A75*D75+A76*D76+A77*D77+A78*D78</f>
        <v>0</v>
      </c>
      <c r="G75" s="149"/>
    </row>
    <row r="76" spans="1:7" s="77" customFormat="1" ht="12" customHeight="1" x14ac:dyDescent="0.2">
      <c r="A76" s="308">
        <v>0</v>
      </c>
      <c r="B76" s="139"/>
      <c r="C76" s="206" t="s">
        <v>240</v>
      </c>
      <c r="D76" s="118">
        <f>-D7/2</f>
        <v>0</v>
      </c>
      <c r="E76" s="92"/>
      <c r="F76" s="350"/>
      <c r="G76" s="60"/>
    </row>
    <row r="77" spans="1:7" s="77" customFormat="1" ht="12" customHeight="1" x14ac:dyDescent="0.2">
      <c r="A77" s="308">
        <v>0</v>
      </c>
      <c r="B77" s="139"/>
      <c r="C77" s="206" t="s">
        <v>241</v>
      </c>
      <c r="D77" s="118">
        <f>-D7</f>
        <v>0</v>
      </c>
      <c r="E77" s="92"/>
      <c r="F77" s="350"/>
      <c r="G77" s="60"/>
    </row>
    <row r="78" spans="1:7" ht="12" customHeight="1" x14ac:dyDescent="0.2">
      <c r="A78" s="311">
        <v>0</v>
      </c>
      <c r="B78" s="141"/>
      <c r="C78" s="209" t="s">
        <v>242</v>
      </c>
      <c r="D78" s="61">
        <f>-D7*1.5</f>
        <v>0</v>
      </c>
      <c r="E78" s="92"/>
      <c r="F78" s="351"/>
      <c r="G78" s="151"/>
    </row>
    <row r="79" spans="1:7" ht="12" customHeight="1" x14ac:dyDescent="0.2">
      <c r="A79" s="308">
        <v>0</v>
      </c>
      <c r="B79" s="139"/>
      <c r="C79" s="71" t="s">
        <v>40</v>
      </c>
      <c r="D79" s="45">
        <f>D6/2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08">
        <v>0</v>
      </c>
      <c r="B80" s="8">
        <v>0</v>
      </c>
      <c r="C80" s="207" t="s">
        <v>232</v>
      </c>
      <c r="D80" s="314">
        <f>B80/2.5</f>
        <v>0</v>
      </c>
      <c r="E80" s="92"/>
      <c r="F80" s="93">
        <f t="shared" si="2"/>
        <v>0</v>
      </c>
      <c r="G80" s="94"/>
    </row>
    <row r="81" spans="1:7" s="77" customFormat="1" ht="12" customHeight="1" x14ac:dyDescent="0.2">
      <c r="A81" s="308">
        <v>0</v>
      </c>
      <c r="B81" s="139"/>
      <c r="C81" s="206" t="s">
        <v>238</v>
      </c>
      <c r="D81" s="46" t="s">
        <v>154</v>
      </c>
      <c r="E81" s="92"/>
      <c r="F81" s="47" t="s">
        <v>146</v>
      </c>
      <c r="G81" s="48">
        <f>A81*20</f>
        <v>0</v>
      </c>
    </row>
    <row r="82" spans="1:7" ht="12" customHeight="1" x14ac:dyDescent="0.2">
      <c r="A82" s="126">
        <v>0</v>
      </c>
      <c r="B82" s="139"/>
      <c r="C82" s="131" t="s">
        <v>42</v>
      </c>
      <c r="D82" s="49">
        <v>1</v>
      </c>
      <c r="E82" s="96"/>
      <c r="F82" s="50">
        <f t="shared" ref="F82:F93" si="3">A82*D82</f>
        <v>0</v>
      </c>
      <c r="G82" s="51"/>
    </row>
    <row r="83" spans="1:7" ht="12" customHeight="1" x14ac:dyDescent="0.2">
      <c r="A83" s="124">
        <v>0</v>
      </c>
      <c r="B83" s="139"/>
      <c r="C83" s="99" t="s">
        <v>43</v>
      </c>
      <c r="D83" s="45">
        <v>1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224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8">
        <v>0</v>
      </c>
      <c r="C85" s="99" t="s">
        <v>44</v>
      </c>
      <c r="D85" s="45">
        <f>B85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45</v>
      </c>
      <c r="D86" s="45">
        <f>D4/2</f>
        <v>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46</v>
      </c>
      <c r="D87" s="45">
        <f>10-D5</f>
        <v>10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47</v>
      </c>
      <c r="D88" s="45">
        <f>D4/2</f>
        <v>0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139"/>
      <c r="C89" s="99" t="s">
        <v>48</v>
      </c>
      <c r="D89" s="45">
        <v>1</v>
      </c>
      <c r="E89" s="92"/>
      <c r="F89" s="52">
        <f t="shared" si="3"/>
        <v>0</v>
      </c>
      <c r="G89" s="53"/>
    </row>
    <row r="90" spans="1:7" ht="12" customHeight="1" x14ac:dyDescent="0.2">
      <c r="A90" s="124">
        <v>0</v>
      </c>
      <c r="B90" s="8">
        <v>0</v>
      </c>
      <c r="C90" s="210" t="s">
        <v>235</v>
      </c>
      <c r="D90" s="45">
        <f>B90*D2/20</f>
        <v>0</v>
      </c>
      <c r="E90" s="92"/>
      <c r="F90" s="52">
        <f t="shared" si="3"/>
        <v>0</v>
      </c>
      <c r="G90" s="53"/>
    </row>
    <row r="91" spans="1:7" ht="12" customHeight="1" x14ac:dyDescent="0.2">
      <c r="A91" s="125">
        <v>0</v>
      </c>
      <c r="B91" s="139"/>
      <c r="C91" s="132" t="s">
        <v>50</v>
      </c>
      <c r="D91" s="54">
        <f>(D3+D7)/2</f>
        <v>0</v>
      </c>
      <c r="E91" s="98"/>
      <c r="F91" s="55">
        <f t="shared" si="3"/>
        <v>0</v>
      </c>
      <c r="G91" s="56"/>
    </row>
    <row r="92" spans="1:7" ht="12" customHeight="1" x14ac:dyDescent="0.2">
      <c r="A92" s="313">
        <v>1</v>
      </c>
      <c r="B92" s="139"/>
      <c r="C92" s="138" t="s">
        <v>197</v>
      </c>
      <c r="D92" s="155">
        <v>5</v>
      </c>
      <c r="E92" s="92"/>
      <c r="F92" s="155">
        <f t="shared" si="3"/>
        <v>5</v>
      </c>
      <c r="G92" s="138"/>
    </row>
    <row r="93" spans="1:7" s="212" customFormat="1" ht="12" customHeight="1" x14ac:dyDescent="0.2">
      <c r="A93" s="211">
        <v>0</v>
      </c>
      <c r="B93" s="134">
        <v>0</v>
      </c>
      <c r="C93" s="232" t="s">
        <v>236</v>
      </c>
      <c r="D93" s="170">
        <f>B93*1.5</f>
        <v>0</v>
      </c>
      <c r="E93" s="104"/>
      <c r="F93" s="62">
        <f t="shared" si="3"/>
        <v>0</v>
      </c>
      <c r="G93" s="63"/>
    </row>
    <row r="94" spans="1:7" ht="12" customHeight="1" x14ac:dyDescent="0.2">
      <c r="A94" s="377">
        <v>0</v>
      </c>
      <c r="B94" s="139"/>
      <c r="C94" s="71" t="s">
        <v>187</v>
      </c>
      <c r="D94" s="45">
        <f>D7/3</f>
        <v>0</v>
      </c>
      <c r="E94" s="92"/>
      <c r="F94" s="363">
        <f>A94*D94+B95*D95+B96*D96+B97*D97</f>
        <v>0</v>
      </c>
      <c r="G94" s="147"/>
    </row>
    <row r="95" spans="1:7" ht="12" customHeight="1" x14ac:dyDescent="0.2">
      <c r="A95" s="378"/>
      <c r="B95" s="8">
        <v>0</v>
      </c>
      <c r="C95" s="136" t="s">
        <v>55</v>
      </c>
      <c r="D95" s="45">
        <f>D8/1.5</f>
        <v>0</v>
      </c>
      <c r="E95" s="92"/>
      <c r="F95" s="365"/>
      <c r="G95" s="94"/>
    </row>
    <row r="96" spans="1:7" ht="12" customHeight="1" x14ac:dyDescent="0.2">
      <c r="A96" s="378"/>
      <c r="B96" s="8">
        <v>0</v>
      </c>
      <c r="C96" s="136" t="s">
        <v>56</v>
      </c>
      <c r="D96" s="45">
        <v>5</v>
      </c>
      <c r="E96" s="92"/>
      <c r="F96" s="365"/>
      <c r="G96" s="94"/>
    </row>
    <row r="97" spans="1:7" ht="12" customHeight="1" x14ac:dyDescent="0.2">
      <c r="A97" s="379"/>
      <c r="B97" s="8">
        <v>0</v>
      </c>
      <c r="C97" s="137" t="s">
        <v>57</v>
      </c>
      <c r="D97" s="61">
        <f>D8/1.5</f>
        <v>0</v>
      </c>
      <c r="E97" s="92"/>
      <c r="F97" s="366"/>
      <c r="G97" s="100"/>
    </row>
    <row r="98" spans="1:7" ht="12" customHeight="1" x14ac:dyDescent="0.2">
      <c r="A98" s="308">
        <v>0</v>
      </c>
      <c r="B98" s="139"/>
      <c r="C98" s="71" t="s">
        <v>127</v>
      </c>
      <c r="D98" s="45">
        <f>D2/5</f>
        <v>0</v>
      </c>
      <c r="E98" s="92"/>
      <c r="F98" s="309">
        <f t="shared" ref="F98:F108" si="4">A98*D98</f>
        <v>0</v>
      </c>
      <c r="G98" s="147"/>
    </row>
    <row r="99" spans="1:7" ht="12" customHeight="1" x14ac:dyDescent="0.2">
      <c r="A99" s="308">
        <v>0</v>
      </c>
      <c r="B99" s="139"/>
      <c r="C99" s="71" t="s">
        <v>159</v>
      </c>
      <c r="D99" s="45">
        <f>D8/1.5</f>
        <v>0</v>
      </c>
      <c r="E99" s="92"/>
      <c r="F99" s="199">
        <f t="shared" si="4"/>
        <v>0</v>
      </c>
      <c r="G99" s="94"/>
    </row>
    <row r="100" spans="1:7" ht="12" customHeight="1" x14ac:dyDescent="0.2">
      <c r="A100" s="308">
        <v>0</v>
      </c>
      <c r="B100" s="139"/>
      <c r="C100" s="71" t="s">
        <v>128</v>
      </c>
      <c r="D100" s="45">
        <v>2</v>
      </c>
      <c r="E100" s="92"/>
      <c r="F100" s="199">
        <f t="shared" si="4"/>
        <v>0</v>
      </c>
      <c r="G100" s="94"/>
    </row>
    <row r="101" spans="1:7" ht="12" customHeight="1" x14ac:dyDescent="0.2">
      <c r="A101" s="311">
        <v>0</v>
      </c>
      <c r="B101" s="10">
        <v>0</v>
      </c>
      <c r="C101" s="97" t="s">
        <v>129</v>
      </c>
      <c r="D101" s="65">
        <f>B101</f>
        <v>0</v>
      </c>
      <c r="E101" s="92"/>
      <c r="F101" s="312">
        <f t="shared" si="4"/>
        <v>0</v>
      </c>
      <c r="G101" s="100"/>
    </row>
    <row r="102" spans="1:7" ht="12" customHeight="1" x14ac:dyDescent="0.2">
      <c r="A102" s="310">
        <v>0</v>
      </c>
      <c r="B102" s="380">
        <v>0</v>
      </c>
      <c r="C102" s="95" t="s">
        <v>227</v>
      </c>
      <c r="D102" s="133">
        <f>B102*D2/10</f>
        <v>0</v>
      </c>
      <c r="E102" s="92"/>
      <c r="F102" s="367">
        <f>A102*D102+A103*D103</f>
        <v>0</v>
      </c>
      <c r="G102" s="234"/>
    </row>
    <row r="103" spans="1:7" ht="12" customHeight="1" x14ac:dyDescent="0.2">
      <c r="A103" s="311">
        <v>0</v>
      </c>
      <c r="B103" s="381"/>
      <c r="C103" s="97" t="s">
        <v>228</v>
      </c>
      <c r="D103" s="61">
        <f>2*B102*D2/10</f>
        <v>0</v>
      </c>
      <c r="E103" s="92"/>
      <c r="F103" s="382"/>
      <c r="G103" s="259"/>
    </row>
    <row r="104" spans="1:7" ht="12" customHeight="1" x14ac:dyDescent="0.2">
      <c r="A104" s="308">
        <v>0</v>
      </c>
      <c r="B104" s="8">
        <v>0</v>
      </c>
      <c r="C104" s="71" t="s">
        <v>58</v>
      </c>
      <c r="D104" s="45">
        <f>SQRT(B104)*(D5+D8)*D2/30</f>
        <v>0</v>
      </c>
      <c r="E104" s="92"/>
      <c r="F104" s="93">
        <f t="shared" si="4"/>
        <v>0</v>
      </c>
      <c r="G104" s="94"/>
    </row>
    <row r="105" spans="1:7" s="77" customFormat="1" ht="12" customHeight="1" x14ac:dyDescent="0.2">
      <c r="A105" s="308">
        <v>0</v>
      </c>
      <c r="B105" s="8">
        <v>0</v>
      </c>
      <c r="C105" s="206" t="s">
        <v>259</v>
      </c>
      <c r="D105" s="45">
        <f>2+B105</f>
        <v>2</v>
      </c>
      <c r="E105" s="92"/>
      <c r="F105" s="93">
        <f t="shared" si="4"/>
        <v>0</v>
      </c>
      <c r="G105" s="94"/>
    </row>
    <row r="106" spans="1:7" ht="12" customHeight="1" x14ac:dyDescent="0.2">
      <c r="A106" s="308">
        <v>0</v>
      </c>
      <c r="B106" s="139"/>
      <c r="C106" s="71" t="s">
        <v>220</v>
      </c>
      <c r="D106" s="45">
        <v>12</v>
      </c>
      <c r="E106" s="92"/>
      <c r="F106" s="218">
        <f>A106*D106</f>
        <v>0</v>
      </c>
      <c r="G106" s="219"/>
    </row>
    <row r="107" spans="1:7" ht="12" customHeight="1" x14ac:dyDescent="0.2">
      <c r="A107" s="308">
        <v>0</v>
      </c>
      <c r="B107" s="139"/>
      <c r="C107" s="71" t="s">
        <v>59</v>
      </c>
      <c r="D107" s="45">
        <v>2</v>
      </c>
      <c r="E107" s="92"/>
      <c r="F107" s="93">
        <f t="shared" si="4"/>
        <v>0</v>
      </c>
      <c r="G107" s="94"/>
    </row>
    <row r="108" spans="1:7" ht="12" customHeight="1" x14ac:dyDescent="0.2">
      <c r="A108" s="311">
        <v>0</v>
      </c>
      <c r="B108" s="8">
        <v>0</v>
      </c>
      <c r="C108" s="79" t="s">
        <v>60</v>
      </c>
      <c r="D108" s="61">
        <f>B108/4</f>
        <v>0</v>
      </c>
      <c r="E108" s="92"/>
      <c r="F108" s="93">
        <f t="shared" si="4"/>
        <v>0</v>
      </c>
      <c r="G108" s="94"/>
    </row>
    <row r="109" spans="1:7" ht="12" customHeight="1" x14ac:dyDescent="0.2">
      <c r="A109" s="308">
        <v>0</v>
      </c>
      <c r="B109" s="139"/>
      <c r="C109" s="71" t="s">
        <v>61</v>
      </c>
      <c r="D109" s="45">
        <v>2</v>
      </c>
      <c r="E109" s="92"/>
      <c r="F109" s="363">
        <f>A109*D109+A110*D110+A111*D111+A112*D112</f>
        <v>0</v>
      </c>
      <c r="G109" s="147"/>
    </row>
    <row r="110" spans="1:7" ht="12" customHeight="1" x14ac:dyDescent="0.2">
      <c r="A110" s="308">
        <v>0</v>
      </c>
      <c r="B110" s="139"/>
      <c r="C110" s="71" t="s">
        <v>62</v>
      </c>
      <c r="D110" s="45">
        <v>4</v>
      </c>
      <c r="E110" s="92"/>
      <c r="F110" s="365"/>
      <c r="G110" s="94"/>
    </row>
    <row r="111" spans="1:7" ht="12" customHeight="1" x14ac:dyDescent="0.2">
      <c r="A111" s="308">
        <v>0</v>
      </c>
      <c r="B111" s="139"/>
      <c r="C111" s="71" t="s">
        <v>63</v>
      </c>
      <c r="D111" s="45">
        <v>6</v>
      </c>
      <c r="E111" s="92"/>
      <c r="F111" s="365"/>
      <c r="G111" s="94"/>
    </row>
    <row r="112" spans="1:7" ht="12" customHeight="1" x14ac:dyDescent="0.2">
      <c r="A112" s="308">
        <v>0</v>
      </c>
      <c r="B112" s="139"/>
      <c r="C112" s="70" t="s">
        <v>64</v>
      </c>
      <c r="D112" s="61">
        <v>8</v>
      </c>
      <c r="E112" s="92"/>
      <c r="F112" s="366"/>
      <c r="G112" s="100"/>
    </row>
    <row r="113" spans="1:7" ht="12" customHeight="1" x14ac:dyDescent="0.2">
      <c r="A113" s="310">
        <v>0</v>
      </c>
      <c r="B113" s="142"/>
      <c r="C113" s="95" t="s">
        <v>65</v>
      </c>
      <c r="D113" s="45">
        <v>2</v>
      </c>
      <c r="E113" s="92"/>
      <c r="F113" s="363">
        <f>A113*D113+A114*D114+A115*D115+A116*D116</f>
        <v>0</v>
      </c>
      <c r="G113" s="147"/>
    </row>
    <row r="114" spans="1:7" ht="12" customHeight="1" x14ac:dyDescent="0.2">
      <c r="A114" s="308">
        <v>0</v>
      </c>
      <c r="B114" s="139"/>
      <c r="C114" s="71" t="s">
        <v>66</v>
      </c>
      <c r="D114" s="45">
        <v>4</v>
      </c>
      <c r="E114" s="92"/>
      <c r="F114" s="365"/>
      <c r="G114" s="94"/>
    </row>
    <row r="115" spans="1:7" ht="12" customHeight="1" x14ac:dyDescent="0.2">
      <c r="A115" s="308">
        <v>0</v>
      </c>
      <c r="B115" s="139"/>
      <c r="C115" s="71" t="s">
        <v>67</v>
      </c>
      <c r="D115" s="45">
        <v>6</v>
      </c>
      <c r="E115" s="92"/>
      <c r="F115" s="365"/>
      <c r="G115" s="94"/>
    </row>
    <row r="116" spans="1:7" ht="12" customHeight="1" x14ac:dyDescent="0.2">
      <c r="A116" s="311">
        <v>0</v>
      </c>
      <c r="B116" s="141"/>
      <c r="C116" s="97" t="s">
        <v>68</v>
      </c>
      <c r="D116" s="45">
        <v>8</v>
      </c>
      <c r="E116" s="92"/>
      <c r="F116" s="366"/>
      <c r="G116" s="100"/>
    </row>
    <row r="117" spans="1:7" ht="12" customHeight="1" x14ac:dyDescent="0.2">
      <c r="A117" s="311">
        <v>0</v>
      </c>
      <c r="B117" s="139"/>
      <c r="C117" s="79" t="s">
        <v>225</v>
      </c>
      <c r="D117" s="61">
        <f>D7*1.5</f>
        <v>0</v>
      </c>
      <c r="E117" s="92"/>
      <c r="F117" s="218">
        <f>A117*D117</f>
        <v>0</v>
      </c>
      <c r="G117" s="219"/>
    </row>
    <row r="118" spans="1:7" s="212" customFormat="1" ht="12" customHeight="1" x14ac:dyDescent="0.2">
      <c r="A118" s="211">
        <v>0</v>
      </c>
      <c r="B118" s="140"/>
      <c r="C118" s="223" t="s">
        <v>70</v>
      </c>
      <c r="D118" s="170">
        <f>D8/1.5</f>
        <v>0</v>
      </c>
      <c r="E118" s="104"/>
      <c r="F118" s="160">
        <f>A118*D118</f>
        <v>0</v>
      </c>
      <c r="G118" s="63"/>
    </row>
    <row r="119" spans="1:7" s="212" customFormat="1" ht="12" customHeight="1" x14ac:dyDescent="0.2">
      <c r="A119" s="102">
        <v>0</v>
      </c>
      <c r="B119" s="134">
        <v>0</v>
      </c>
      <c r="C119" s="103" t="s">
        <v>137</v>
      </c>
      <c r="D119" s="170">
        <f>B119</f>
        <v>0</v>
      </c>
      <c r="E119" s="104"/>
      <c r="F119" s="153">
        <f>A119*D119/2</f>
        <v>0</v>
      </c>
      <c r="G119" s="154"/>
    </row>
    <row r="120" spans="1:7" ht="12" customHeight="1" x14ac:dyDescent="0.2">
      <c r="A120" s="237">
        <v>0</v>
      </c>
      <c r="B120" s="8">
        <v>0</v>
      </c>
      <c r="C120" s="224" t="s">
        <v>73</v>
      </c>
      <c r="D120" s="45">
        <f>B120/2</f>
        <v>0</v>
      </c>
      <c r="E120" s="92"/>
      <c r="F120" s="306">
        <f>A120*D120</f>
        <v>0</v>
      </c>
      <c r="G120" s="53"/>
    </row>
    <row r="121" spans="1:7" ht="12" customHeight="1" x14ac:dyDescent="0.2">
      <c r="A121" s="237">
        <v>0</v>
      </c>
      <c r="B121" s="139"/>
      <c r="C121" s="224" t="s">
        <v>131</v>
      </c>
      <c r="D121" s="46">
        <v>-0.2</v>
      </c>
      <c r="E121" s="92"/>
      <c r="F121" s="159" t="s">
        <v>146</v>
      </c>
      <c r="G121" s="60">
        <f>-20*A121</f>
        <v>0</v>
      </c>
    </row>
    <row r="122" spans="1:7" ht="12" customHeight="1" x14ac:dyDescent="0.2">
      <c r="A122" s="237">
        <v>0</v>
      </c>
      <c r="B122" s="8">
        <v>0</v>
      </c>
      <c r="C122" s="224" t="s">
        <v>74</v>
      </c>
      <c r="D122" s="45">
        <f>7-B122</f>
        <v>7</v>
      </c>
      <c r="E122" s="92"/>
      <c r="F122" s="30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75</v>
      </c>
      <c r="D123" s="45">
        <f>ABS(D4-D6)/2</f>
        <v>0</v>
      </c>
      <c r="E123" s="92"/>
      <c r="F123" s="306">
        <f>A123*D123</f>
        <v>0</v>
      </c>
      <c r="G123" s="53"/>
    </row>
    <row r="124" spans="1:7" ht="12" customHeight="1" x14ac:dyDescent="0.2">
      <c r="A124" s="237">
        <v>0</v>
      </c>
      <c r="B124" s="139"/>
      <c r="C124" s="224" t="s">
        <v>76</v>
      </c>
      <c r="D124" s="45">
        <f>D7/3+D8/1.5</f>
        <v>0</v>
      </c>
      <c r="E124" s="92"/>
      <c r="F124" s="306">
        <f>A124*D124</f>
        <v>0</v>
      </c>
      <c r="G124" s="53"/>
    </row>
    <row r="125" spans="1:7" s="77" customFormat="1" ht="12" customHeight="1" x14ac:dyDescent="0.2">
      <c r="A125" s="237">
        <v>0</v>
      </c>
      <c r="B125" s="8">
        <v>0</v>
      </c>
      <c r="C125" s="225" t="s">
        <v>231</v>
      </c>
      <c r="D125" s="314">
        <f>B125/2.5</f>
        <v>0</v>
      </c>
      <c r="E125" s="92"/>
      <c r="F125" s="306">
        <f t="shared" ref="F125" si="5">A125*D125</f>
        <v>0</v>
      </c>
      <c r="G125" s="53"/>
    </row>
    <row r="126" spans="1:7" ht="12" customHeight="1" x14ac:dyDescent="0.2">
      <c r="A126" s="237">
        <v>0</v>
      </c>
      <c r="B126" s="8">
        <v>0</v>
      </c>
      <c r="C126" s="224" t="s">
        <v>77</v>
      </c>
      <c r="D126" s="45">
        <f>4+B126</f>
        <v>4</v>
      </c>
      <c r="E126" s="92"/>
      <c r="F126" s="306">
        <f>A126*D126</f>
        <v>0</v>
      </c>
      <c r="G126" s="53"/>
    </row>
    <row r="127" spans="1:7" s="76" customFormat="1" ht="12" customHeight="1" x14ac:dyDescent="0.2">
      <c r="A127" s="310">
        <v>0</v>
      </c>
      <c r="B127" s="142"/>
      <c r="C127" s="95" t="s">
        <v>78</v>
      </c>
      <c r="D127" s="49">
        <f>D6/2</f>
        <v>0</v>
      </c>
      <c r="E127" s="96"/>
      <c r="F127" s="305">
        <f t="shared" ref="F127:F134" si="6">A127*D127</f>
        <v>0</v>
      </c>
      <c r="G127" s="51"/>
    </row>
    <row r="128" spans="1:7" s="77" customFormat="1" ht="12" customHeight="1" x14ac:dyDescent="0.2">
      <c r="A128" s="308">
        <v>0</v>
      </c>
      <c r="B128" s="139"/>
      <c r="C128" s="71" t="s">
        <v>79</v>
      </c>
      <c r="D128" s="45">
        <v>-1</v>
      </c>
      <c r="E128" s="92"/>
      <c r="F128" s="159">
        <f t="shared" si="6"/>
        <v>0</v>
      </c>
      <c r="G128" s="60"/>
    </row>
    <row r="129" spans="1:7" s="77" customFormat="1" ht="12" customHeight="1" x14ac:dyDescent="0.2">
      <c r="A129" s="308">
        <v>0</v>
      </c>
      <c r="B129" s="134">
        <v>0</v>
      </c>
      <c r="C129" s="206" t="s">
        <v>257</v>
      </c>
      <c r="D129" s="264">
        <f>(4-B129)/2</f>
        <v>2</v>
      </c>
      <c r="E129" s="92"/>
      <c r="F129" s="306">
        <f t="shared" si="6"/>
        <v>0</v>
      </c>
      <c r="G129" s="53"/>
    </row>
    <row r="130" spans="1:7" s="77" customFormat="1" ht="12" customHeight="1" x14ac:dyDescent="0.2">
      <c r="A130" s="308">
        <v>0</v>
      </c>
      <c r="B130" s="139"/>
      <c r="C130" s="71" t="s">
        <v>81</v>
      </c>
      <c r="D130" s="45">
        <v>2</v>
      </c>
      <c r="E130" s="92"/>
      <c r="F130" s="306">
        <f t="shared" si="6"/>
        <v>0</v>
      </c>
      <c r="G130" s="53"/>
    </row>
    <row r="131" spans="1:7" s="77" customFormat="1" ht="12" customHeight="1" x14ac:dyDescent="0.2">
      <c r="A131" s="316">
        <v>0</v>
      </c>
      <c r="B131" s="139"/>
      <c r="C131" s="71" t="s">
        <v>83</v>
      </c>
      <c r="D131" s="45">
        <v>-2</v>
      </c>
      <c r="E131" s="92"/>
      <c r="F131" s="159">
        <f t="shared" si="6"/>
        <v>0</v>
      </c>
      <c r="G131" s="60"/>
    </row>
    <row r="132" spans="1:7" s="80" customFormat="1" ht="12" customHeight="1" x14ac:dyDescent="0.2">
      <c r="A132" s="317">
        <v>0</v>
      </c>
      <c r="B132" s="141"/>
      <c r="C132" s="319" t="s">
        <v>260</v>
      </c>
      <c r="D132" s="54">
        <f>D2/5+B104</f>
        <v>0</v>
      </c>
      <c r="E132" s="98"/>
      <c r="F132" s="322">
        <f t="shared" si="6"/>
        <v>0</v>
      </c>
      <c r="G132" s="323"/>
    </row>
    <row r="133" spans="1:7" s="76" customFormat="1" ht="12" customHeight="1" x14ac:dyDescent="0.2">
      <c r="A133" s="238">
        <v>0</v>
      </c>
      <c r="B133" s="142"/>
      <c r="C133" s="226" t="s">
        <v>84</v>
      </c>
      <c r="D133" s="49">
        <f>D2/2</f>
        <v>0</v>
      </c>
      <c r="E133" s="96"/>
      <c r="F133" s="302">
        <f t="shared" si="6"/>
        <v>0</v>
      </c>
      <c r="G133" s="220"/>
    </row>
    <row r="134" spans="1:7" s="80" customFormat="1" ht="12" customHeight="1" x14ac:dyDescent="0.2">
      <c r="A134" s="239">
        <v>0</v>
      </c>
      <c r="B134" s="141"/>
      <c r="C134" s="227" t="s">
        <v>86</v>
      </c>
      <c r="D134" s="54">
        <f>D3/2</f>
        <v>0</v>
      </c>
      <c r="E134" s="98"/>
      <c r="F134" s="304">
        <f t="shared" si="6"/>
        <v>0</v>
      </c>
      <c r="G134" s="222"/>
    </row>
    <row r="135" spans="1:7" ht="12" customHeight="1" x14ac:dyDescent="0.2">
      <c r="A135" s="237">
        <v>0</v>
      </c>
      <c r="B135" s="139"/>
      <c r="C135" s="225" t="s">
        <v>244</v>
      </c>
      <c r="D135" s="118">
        <f>D7/3</f>
        <v>0</v>
      </c>
      <c r="E135" s="92"/>
      <c r="F135" s="367">
        <f>A135*D135+A136*D136+A1333*D137+A138*D138</f>
        <v>0</v>
      </c>
      <c r="G135" s="221"/>
    </row>
    <row r="136" spans="1:7" s="77" customFormat="1" ht="12" customHeight="1" x14ac:dyDescent="0.2">
      <c r="A136" s="237">
        <v>0</v>
      </c>
      <c r="B136" s="139"/>
      <c r="C136" s="225" t="s">
        <v>245</v>
      </c>
      <c r="D136" s="118">
        <f>D7/2</f>
        <v>0</v>
      </c>
      <c r="E136" s="92"/>
      <c r="F136" s="368"/>
      <c r="G136" s="221"/>
    </row>
    <row r="137" spans="1:7" s="77" customFormat="1" ht="12" customHeight="1" x14ac:dyDescent="0.2">
      <c r="A137" s="237">
        <v>0</v>
      </c>
      <c r="B137" s="139"/>
      <c r="C137" s="225" t="s">
        <v>246</v>
      </c>
      <c r="D137" s="118">
        <f>D7</f>
        <v>0</v>
      </c>
      <c r="E137" s="92"/>
      <c r="F137" s="368"/>
      <c r="G137" s="221"/>
    </row>
    <row r="138" spans="1:7" ht="12" customHeight="1" x14ac:dyDescent="0.2">
      <c r="A138" s="239">
        <v>0</v>
      </c>
      <c r="B138" s="139"/>
      <c r="C138" s="241" t="s">
        <v>247</v>
      </c>
      <c r="D138" s="61">
        <f>D7*1.5</f>
        <v>0</v>
      </c>
      <c r="E138" s="92"/>
      <c r="F138" s="369"/>
      <c r="G138" s="222"/>
    </row>
    <row r="139" spans="1:7" ht="12" customHeight="1" x14ac:dyDescent="0.2">
      <c r="A139" s="124">
        <v>0</v>
      </c>
      <c r="B139" s="168">
        <v>0</v>
      </c>
      <c r="C139" s="99" t="s">
        <v>221</v>
      </c>
      <c r="D139" s="45">
        <f>B139/2</f>
        <v>0</v>
      </c>
      <c r="E139" s="92"/>
      <c r="F139" s="218">
        <f>A139*D139</f>
        <v>0</v>
      </c>
      <c r="G139" s="219"/>
    </row>
    <row r="140" spans="1:7" ht="12" customHeight="1" x14ac:dyDescent="0.2">
      <c r="A140" s="237">
        <v>0</v>
      </c>
      <c r="B140" s="139"/>
      <c r="C140" s="224" t="s">
        <v>89</v>
      </c>
      <c r="D140" s="45">
        <v>2</v>
      </c>
      <c r="E140" s="92"/>
      <c r="F140" s="303">
        <f t="shared" ref="F140:F145" si="7">A140*D140</f>
        <v>0</v>
      </c>
      <c r="G140" s="221"/>
    </row>
    <row r="141" spans="1:7" ht="12" customHeight="1" x14ac:dyDescent="0.2">
      <c r="A141" s="237">
        <v>0</v>
      </c>
      <c r="B141" s="139"/>
      <c r="C141" s="224" t="s">
        <v>90</v>
      </c>
      <c r="D141" s="45">
        <v>2</v>
      </c>
      <c r="E141" s="92"/>
      <c r="F141" s="303">
        <f t="shared" si="7"/>
        <v>0</v>
      </c>
      <c r="G141" s="221"/>
    </row>
    <row r="142" spans="1:7" ht="12" customHeight="1" x14ac:dyDescent="0.2">
      <c r="A142" s="237">
        <v>0</v>
      </c>
      <c r="B142" s="8">
        <v>0</v>
      </c>
      <c r="C142" s="224" t="s">
        <v>91</v>
      </c>
      <c r="D142" s="45">
        <f>2*B142</f>
        <v>0</v>
      </c>
      <c r="E142" s="92"/>
      <c r="F142" s="303">
        <f t="shared" si="7"/>
        <v>0</v>
      </c>
      <c r="G142" s="221"/>
    </row>
    <row r="143" spans="1:7" ht="12" customHeight="1" x14ac:dyDescent="0.2">
      <c r="A143" s="237">
        <v>0</v>
      </c>
      <c r="B143" s="139"/>
      <c r="C143" s="224" t="s">
        <v>92</v>
      </c>
      <c r="D143" s="45">
        <f>D9/2</f>
        <v>0</v>
      </c>
      <c r="E143" s="92"/>
      <c r="F143" s="303">
        <f t="shared" si="7"/>
        <v>0</v>
      </c>
      <c r="G143" s="221"/>
    </row>
    <row r="144" spans="1:7" s="76" customFormat="1" ht="12" customHeight="1" x14ac:dyDescent="0.2">
      <c r="A144" s="310">
        <v>0</v>
      </c>
      <c r="B144" s="9">
        <v>0</v>
      </c>
      <c r="C144" s="95" t="s">
        <v>93</v>
      </c>
      <c r="D144" s="49">
        <f>B144</f>
        <v>0</v>
      </c>
      <c r="E144" s="96"/>
      <c r="F144" s="305">
        <f t="shared" si="7"/>
        <v>0</v>
      </c>
      <c r="G144" s="51"/>
    </row>
    <row r="145" spans="1:7" s="80" customFormat="1" ht="12" customHeight="1" x14ac:dyDescent="0.2">
      <c r="A145" s="311">
        <v>0</v>
      </c>
      <c r="B145" s="141"/>
      <c r="C145" s="97" t="s">
        <v>94</v>
      </c>
      <c r="D145" s="54">
        <v>4</v>
      </c>
      <c r="E145" s="98"/>
      <c r="F145" s="307">
        <f t="shared" si="7"/>
        <v>0</v>
      </c>
      <c r="G145" s="56"/>
    </row>
    <row r="146" spans="1:7" ht="12" customHeight="1" x14ac:dyDescent="0.2">
      <c r="A146" s="308">
        <v>0</v>
      </c>
      <c r="B146" s="139"/>
      <c r="C146" s="71" t="s">
        <v>95</v>
      </c>
      <c r="D146" s="118">
        <v>2</v>
      </c>
      <c r="E146" s="92"/>
      <c r="F146" s="370">
        <f>A146*D146+A147*D147+A148*D148+A149*D149</f>
        <v>0</v>
      </c>
      <c r="G146" s="53"/>
    </row>
    <row r="147" spans="1:7" ht="12" customHeight="1" x14ac:dyDescent="0.2">
      <c r="A147" s="308">
        <v>0</v>
      </c>
      <c r="B147" s="139"/>
      <c r="C147" s="71" t="s">
        <v>96</v>
      </c>
      <c r="D147" s="118">
        <v>4</v>
      </c>
      <c r="E147" s="92"/>
      <c r="F147" s="371"/>
      <c r="G147" s="53"/>
    </row>
    <row r="148" spans="1:7" ht="12" customHeight="1" x14ac:dyDescent="0.2">
      <c r="A148" s="308">
        <v>0</v>
      </c>
      <c r="B148" s="139"/>
      <c r="C148" s="71" t="s">
        <v>97</v>
      </c>
      <c r="D148" s="118">
        <v>6</v>
      </c>
      <c r="E148" s="92"/>
      <c r="F148" s="371"/>
      <c r="G148" s="53"/>
    </row>
    <row r="149" spans="1:7" ht="12" customHeight="1" x14ac:dyDescent="0.2">
      <c r="A149" s="308">
        <v>0</v>
      </c>
      <c r="B149" s="139"/>
      <c r="C149" s="71" t="s">
        <v>98</v>
      </c>
      <c r="D149" s="118">
        <v>8</v>
      </c>
      <c r="E149" s="92"/>
      <c r="F149" s="372"/>
      <c r="G149" s="53"/>
    </row>
    <row r="150" spans="1:7" s="76" customFormat="1" ht="12" customHeight="1" x14ac:dyDescent="0.2">
      <c r="A150" s="310">
        <v>0</v>
      </c>
      <c r="B150" s="134">
        <v>0</v>
      </c>
      <c r="C150" s="208" t="s">
        <v>258</v>
      </c>
      <c r="D150" s="49">
        <f>(B150-4)*D7/3</f>
        <v>0</v>
      </c>
      <c r="E150" s="96"/>
      <c r="F150" s="305">
        <f t="shared" ref="F150:F158" si="8">A150*D150</f>
        <v>0</v>
      </c>
      <c r="G150" s="51"/>
    </row>
    <row r="151" spans="1:7" s="80" customFormat="1" ht="12" customHeight="1" x14ac:dyDescent="0.2">
      <c r="A151" s="311">
        <v>0</v>
      </c>
      <c r="B151" s="141"/>
      <c r="C151" s="97" t="s">
        <v>99</v>
      </c>
      <c r="D151" s="54">
        <f>D9/2</f>
        <v>0</v>
      </c>
      <c r="E151" s="98"/>
      <c r="F151" s="307">
        <f t="shared" si="8"/>
        <v>0</v>
      </c>
      <c r="G151" s="56"/>
    </row>
    <row r="152" spans="1:7" ht="12" customHeight="1" x14ac:dyDescent="0.2">
      <c r="A152" s="237">
        <v>0</v>
      </c>
      <c r="B152" s="8">
        <v>0</v>
      </c>
      <c r="C152" s="224" t="s">
        <v>103</v>
      </c>
      <c r="D152" s="45">
        <f>B152+D5/2+B166/3</f>
        <v>0</v>
      </c>
      <c r="E152" s="92"/>
      <c r="F152" s="303">
        <f t="shared" si="8"/>
        <v>0</v>
      </c>
      <c r="G152" s="221"/>
    </row>
    <row r="153" spans="1:7" ht="12" customHeight="1" x14ac:dyDescent="0.2">
      <c r="A153" s="124">
        <v>0</v>
      </c>
      <c r="B153" s="8">
        <v>0</v>
      </c>
      <c r="C153" s="99" t="s">
        <v>226</v>
      </c>
      <c r="D153" s="45">
        <f>B153</f>
        <v>0</v>
      </c>
      <c r="E153" s="92"/>
      <c r="F153" s="218">
        <f>A153*D153</f>
        <v>0</v>
      </c>
      <c r="G153" s="219"/>
    </row>
    <row r="154" spans="1:7" ht="12" customHeight="1" x14ac:dyDescent="0.2">
      <c r="A154" s="157">
        <v>1</v>
      </c>
      <c r="B154" s="139"/>
      <c r="C154" s="119" t="s">
        <v>104</v>
      </c>
      <c r="D154" s="156">
        <f>1.5*(D4+D6)</f>
        <v>0</v>
      </c>
      <c r="E154" s="98"/>
      <c r="F154" s="156">
        <f t="shared" ref="F154" si="9">A154*D154</f>
        <v>0</v>
      </c>
      <c r="G154" s="119"/>
    </row>
    <row r="155" spans="1:7" ht="12" customHeight="1" x14ac:dyDescent="0.2">
      <c r="A155" s="308">
        <v>0</v>
      </c>
      <c r="B155" s="139"/>
      <c r="C155" s="71" t="s">
        <v>105</v>
      </c>
      <c r="D155" s="45">
        <f>D3/2</f>
        <v>0</v>
      </c>
      <c r="E155" s="92"/>
      <c r="F155" s="306">
        <f t="shared" si="8"/>
        <v>0</v>
      </c>
      <c r="G155" s="53"/>
    </row>
    <row r="156" spans="1:7" ht="12" customHeight="1" x14ac:dyDescent="0.2">
      <c r="A156" s="308">
        <v>0</v>
      </c>
      <c r="B156" s="8">
        <v>0</v>
      </c>
      <c r="C156" s="71" t="s">
        <v>107</v>
      </c>
      <c r="D156" s="45">
        <f>(B156+D2-10)/3</f>
        <v>-3.3333333333333335</v>
      </c>
      <c r="E156" s="92"/>
      <c r="F156" s="306">
        <f t="shared" si="8"/>
        <v>0</v>
      </c>
      <c r="G156" s="53"/>
    </row>
    <row r="157" spans="1:7" ht="12" customHeight="1" x14ac:dyDescent="0.2">
      <c r="A157" s="343">
        <v>0</v>
      </c>
      <c r="B157" s="8">
        <v>0</v>
      </c>
      <c r="C157" s="71" t="s">
        <v>264</v>
      </c>
      <c r="D157" s="58">
        <f>-3+((D5-B157)/2+D4/2+D3/4)*D7/10</f>
        <v>-3</v>
      </c>
      <c r="E157" s="92"/>
      <c r="F157" s="341">
        <f t="shared" si="8"/>
        <v>0</v>
      </c>
      <c r="G157" s="53"/>
    </row>
    <row r="158" spans="1:7" ht="12" customHeight="1" thickBot="1" x14ac:dyDescent="0.25">
      <c r="A158" s="2">
        <v>0</v>
      </c>
      <c r="B158" s="139"/>
      <c r="C158" s="84" t="s">
        <v>106</v>
      </c>
      <c r="D158" s="66">
        <f>-D7</f>
        <v>0</v>
      </c>
      <c r="E158" s="106"/>
      <c r="F158" s="161">
        <f t="shared" si="8"/>
        <v>0</v>
      </c>
      <c r="G158" s="68"/>
    </row>
    <row r="159" spans="1:7" ht="12" customHeight="1" thickBot="1" x14ac:dyDescent="0.25">
      <c r="A159" s="87"/>
      <c r="B159" s="139"/>
      <c r="C159" s="44"/>
      <c r="D159" s="69"/>
    </row>
    <row r="160" spans="1:7" ht="26.25" customHeight="1" x14ac:dyDescent="0.2">
      <c r="A160" s="102">
        <v>0</v>
      </c>
      <c r="B160" s="139"/>
      <c r="C160" s="82" t="s">
        <v>108</v>
      </c>
      <c r="D160" s="229">
        <v>1</v>
      </c>
      <c r="E160" s="373" t="s">
        <v>174</v>
      </c>
      <c r="F160" s="73">
        <f t="shared" ref="F160:F161" si="10">A160*D160</f>
        <v>0</v>
      </c>
    </row>
    <row r="161" spans="1:7" ht="12" customHeight="1" thickBot="1" x14ac:dyDescent="0.25">
      <c r="A161" s="308">
        <v>0</v>
      </c>
      <c r="B161" s="8">
        <v>0</v>
      </c>
      <c r="C161" s="236" t="s">
        <v>254</v>
      </c>
      <c r="D161" s="66">
        <f>3+B161</f>
        <v>3</v>
      </c>
      <c r="E161" s="374"/>
      <c r="F161" s="75">
        <f t="shared" si="10"/>
        <v>0</v>
      </c>
    </row>
    <row r="162" spans="1:7" ht="12" customHeight="1" thickBot="1" x14ac:dyDescent="0.25">
      <c r="A162" s="87"/>
      <c r="B162" s="139"/>
      <c r="C162" s="44"/>
      <c r="D162" s="69"/>
    </row>
    <row r="163" spans="1:7" ht="26.25" customHeight="1" x14ac:dyDescent="0.2">
      <c r="A163" s="313">
        <v>1</v>
      </c>
      <c r="B163" s="139"/>
      <c r="C163" s="138" t="s">
        <v>108</v>
      </c>
      <c r="D163" s="22">
        <v>2</v>
      </c>
      <c r="E163" s="375" t="s">
        <v>253</v>
      </c>
      <c r="F163" s="164">
        <f t="shared" ref="F163" si="11">A163*D163</f>
        <v>2</v>
      </c>
    </row>
    <row r="164" spans="1:7" ht="12" customHeight="1" thickBot="1" x14ac:dyDescent="0.25">
      <c r="A164" s="237">
        <v>0</v>
      </c>
      <c r="B164" s="8">
        <v>0</v>
      </c>
      <c r="C164" s="244" t="s">
        <v>254</v>
      </c>
      <c r="D164" s="66">
        <f>3+3*B164</f>
        <v>3</v>
      </c>
      <c r="E164" s="376"/>
      <c r="F164" s="75">
        <f t="shared" ref="F164" si="12">A164*D164</f>
        <v>0</v>
      </c>
    </row>
    <row r="165" spans="1:7" ht="12" customHeight="1" x14ac:dyDescent="0.2">
      <c r="A165" s="87"/>
      <c r="B165" s="139"/>
      <c r="C165" s="44"/>
      <c r="D165" s="69"/>
    </row>
    <row r="166" spans="1:7" ht="12" customHeight="1" x14ac:dyDescent="0.2">
      <c r="A166" s="87"/>
      <c r="B166" s="9">
        <v>0</v>
      </c>
      <c r="C166" s="107" t="s">
        <v>171</v>
      </c>
      <c r="D166" s="114"/>
      <c r="E166" s="76"/>
    </row>
    <row r="167" spans="1:7" ht="12" customHeight="1" x14ac:dyDescent="0.2">
      <c r="A167" s="87"/>
      <c r="B167" s="139"/>
      <c r="C167" s="79" t="s">
        <v>168</v>
      </c>
      <c r="D167" s="54">
        <f>B166*D11</f>
        <v>0</v>
      </c>
      <c r="E167" s="77"/>
    </row>
    <row r="168" spans="1:7" ht="12" customHeight="1" x14ac:dyDescent="0.2">
      <c r="A168" s="308">
        <v>0</v>
      </c>
      <c r="B168" s="139"/>
      <c r="C168" s="71" t="s">
        <v>162</v>
      </c>
      <c r="D168" s="45">
        <f>D167/5</f>
        <v>0</v>
      </c>
      <c r="E168" s="77"/>
      <c r="F168" s="74">
        <f t="shared" ref="F168:F174" si="13">A168*D168</f>
        <v>0</v>
      </c>
    </row>
    <row r="169" spans="1:7" ht="12" customHeight="1" x14ac:dyDescent="0.2">
      <c r="A169" s="308">
        <v>0</v>
      </c>
      <c r="B169" s="139"/>
      <c r="C169" s="71" t="s">
        <v>163</v>
      </c>
      <c r="D169" s="78">
        <f>D167/4</f>
        <v>0</v>
      </c>
      <c r="E169" s="76"/>
      <c r="F169" s="74">
        <f t="shared" si="13"/>
        <v>0</v>
      </c>
    </row>
    <row r="170" spans="1:7" ht="12" customHeight="1" x14ac:dyDescent="0.2">
      <c r="A170" s="308">
        <v>0</v>
      </c>
      <c r="B170" s="139"/>
      <c r="C170" s="71" t="s">
        <v>164</v>
      </c>
      <c r="D170" s="45">
        <f>D167/3</f>
        <v>0</v>
      </c>
      <c r="E170" s="77"/>
      <c r="F170" s="74">
        <f t="shared" si="13"/>
        <v>0</v>
      </c>
    </row>
    <row r="171" spans="1:7" ht="12" customHeight="1" x14ac:dyDescent="0.2">
      <c r="A171" s="308">
        <v>0</v>
      </c>
      <c r="B171" s="139"/>
      <c r="C171" s="71" t="s">
        <v>165</v>
      </c>
      <c r="D171" s="45">
        <f>D167/2</f>
        <v>0</v>
      </c>
      <c r="E171" s="77"/>
      <c r="F171" s="74">
        <f t="shared" si="13"/>
        <v>0</v>
      </c>
    </row>
    <row r="172" spans="1:7" ht="12" customHeight="1" x14ac:dyDescent="0.2">
      <c r="A172" s="311">
        <v>0</v>
      </c>
      <c r="B172" s="139"/>
      <c r="C172" s="79" t="s">
        <v>166</v>
      </c>
      <c r="D172" s="54">
        <f>D167/1.5</f>
        <v>0</v>
      </c>
      <c r="E172" s="80"/>
      <c r="F172" s="81">
        <f t="shared" si="13"/>
        <v>0</v>
      </c>
    </row>
    <row r="173" spans="1:7" ht="12" customHeight="1" x14ac:dyDescent="0.2">
      <c r="A173" s="310">
        <v>0</v>
      </c>
      <c r="B173" s="139"/>
      <c r="C173" s="70" t="s">
        <v>172</v>
      </c>
      <c r="D173" s="45">
        <f>0.4*SUM(F168:F172)</f>
        <v>0</v>
      </c>
      <c r="E173" s="77"/>
      <c r="F173" s="112">
        <f t="shared" si="13"/>
        <v>0</v>
      </c>
    </row>
    <row r="174" spans="1:7" ht="12" customHeight="1" x14ac:dyDescent="0.2">
      <c r="A174" s="311">
        <v>0</v>
      </c>
      <c r="B174" s="139"/>
      <c r="C174" s="70" t="s">
        <v>173</v>
      </c>
      <c r="D174" s="45">
        <f>0.6*SUM(F168:F172)</f>
        <v>0</v>
      </c>
      <c r="E174" s="77"/>
      <c r="F174" s="81">
        <f t="shared" si="13"/>
        <v>0</v>
      </c>
    </row>
    <row r="175" spans="1:7" ht="12" customHeight="1" x14ac:dyDescent="0.2">
      <c r="A175" s="87"/>
      <c r="B175" s="139"/>
      <c r="C175" s="44"/>
      <c r="D175" s="69"/>
    </row>
    <row r="176" spans="1:7" ht="12" customHeight="1" x14ac:dyDescent="0.2">
      <c r="A176" s="238">
        <v>0</v>
      </c>
      <c r="B176" s="139"/>
      <c r="C176" s="131" t="s">
        <v>51</v>
      </c>
      <c r="D176" s="49">
        <f>D2/2.5</f>
        <v>0</v>
      </c>
      <c r="E176" s="96"/>
      <c r="F176" s="233">
        <f t="shared" ref="F176" si="14">A176*D176</f>
        <v>0</v>
      </c>
      <c r="G176" s="234"/>
    </row>
    <row r="177" spans="1:7" ht="12" customHeight="1" x14ac:dyDescent="0.2">
      <c r="A177" s="237">
        <v>0</v>
      </c>
      <c r="B177" s="139"/>
      <c r="C177" s="224" t="s">
        <v>82</v>
      </c>
      <c r="D177" s="45">
        <f>D11/2</f>
        <v>0</v>
      </c>
      <c r="E177" s="92"/>
      <c r="F177" s="303">
        <f t="shared" ref="F177:F183" si="15">A177*D177</f>
        <v>0</v>
      </c>
      <c r="G177" s="219"/>
    </row>
    <row r="178" spans="1:7" s="77" customFormat="1" ht="12" customHeight="1" x14ac:dyDescent="0.2">
      <c r="A178" s="246">
        <v>0</v>
      </c>
      <c r="B178" s="8">
        <v>0</v>
      </c>
      <c r="C178" s="228" t="s">
        <v>243</v>
      </c>
      <c r="D178" s="45">
        <f>B178*D11/1.5</f>
        <v>0</v>
      </c>
      <c r="E178" s="92"/>
      <c r="F178" s="303">
        <f t="shared" si="15"/>
        <v>0</v>
      </c>
      <c r="G178" s="219"/>
    </row>
    <row r="179" spans="1:7" ht="12" customHeight="1" x14ac:dyDescent="0.2">
      <c r="A179" s="237">
        <v>0</v>
      </c>
      <c r="B179" s="139"/>
      <c r="C179" s="224" t="s">
        <v>101</v>
      </c>
      <c r="D179" s="45">
        <f>D11</f>
        <v>0</v>
      </c>
      <c r="E179" s="92"/>
      <c r="F179" s="303">
        <f t="shared" si="15"/>
        <v>0</v>
      </c>
      <c r="G179" s="219"/>
    </row>
    <row r="180" spans="1:7" ht="12" customHeight="1" x14ac:dyDescent="0.2">
      <c r="A180" s="246">
        <v>0</v>
      </c>
      <c r="B180" s="139"/>
      <c r="C180" s="228" t="s">
        <v>248</v>
      </c>
      <c r="D180" s="45">
        <f>B166/2</f>
        <v>0</v>
      </c>
      <c r="E180" s="92"/>
      <c r="F180" s="303">
        <f t="shared" si="15"/>
        <v>0</v>
      </c>
      <c r="G180" s="219"/>
    </row>
    <row r="181" spans="1:7" s="77" customFormat="1" ht="12" customHeight="1" x14ac:dyDescent="0.2">
      <c r="A181" s="237">
        <v>0</v>
      </c>
      <c r="B181" s="8">
        <v>0</v>
      </c>
      <c r="C181" s="228" t="s">
        <v>256</v>
      </c>
      <c r="D181" s="45">
        <f>0.5*B181*SUM(F168:F174)</f>
        <v>0</v>
      </c>
      <c r="E181" s="92"/>
      <c r="F181" s="303">
        <f t="shared" si="15"/>
        <v>0</v>
      </c>
      <c r="G181" s="219"/>
    </row>
    <row r="182" spans="1:7" ht="12" customHeight="1" x14ac:dyDescent="0.2">
      <c r="A182" s="237">
        <v>0</v>
      </c>
      <c r="B182" s="139"/>
      <c r="C182" s="224" t="s">
        <v>102</v>
      </c>
      <c r="D182" s="45">
        <f>D11/2</f>
        <v>0</v>
      </c>
      <c r="E182" s="92"/>
      <c r="F182" s="303">
        <f t="shared" si="15"/>
        <v>0</v>
      </c>
      <c r="G182" s="219"/>
    </row>
    <row r="183" spans="1:7" ht="12" customHeight="1" x14ac:dyDescent="0.2">
      <c r="A183" s="246">
        <v>0</v>
      </c>
      <c r="B183" s="139"/>
      <c r="C183" s="228" t="s">
        <v>249</v>
      </c>
      <c r="D183" s="45">
        <f>D11</f>
        <v>0</v>
      </c>
      <c r="E183" s="92"/>
      <c r="F183" s="303">
        <f t="shared" si="15"/>
        <v>0</v>
      </c>
      <c r="G183" s="219"/>
    </row>
    <row r="184" spans="1:7" ht="12" customHeight="1" x14ac:dyDescent="0.2">
      <c r="A184" s="87"/>
      <c r="B184" s="139"/>
      <c r="C184" s="44"/>
      <c r="D184" s="69"/>
    </row>
    <row r="185" spans="1:7" ht="12" customHeight="1" x14ac:dyDescent="0.2">
      <c r="A185" s="87"/>
      <c r="B185" s="8">
        <v>0</v>
      </c>
      <c r="C185" s="71" t="s">
        <v>112</v>
      </c>
      <c r="D185" s="69"/>
    </row>
    <row r="186" spans="1:7" ht="12" customHeight="1" x14ac:dyDescent="0.2">
      <c r="A186" s="87"/>
      <c r="B186" s="10">
        <v>0</v>
      </c>
      <c r="C186" s="71" t="s">
        <v>113</v>
      </c>
      <c r="D186" s="115"/>
      <c r="E186" s="80"/>
    </row>
    <row r="187" spans="1:7" ht="12" customHeight="1" x14ac:dyDescent="0.2">
      <c r="A187" s="87"/>
      <c r="B187" s="139"/>
      <c r="C187" s="79" t="s">
        <v>266</v>
      </c>
      <c r="D187" s="54">
        <f>B185+B186+D12</f>
        <v>0</v>
      </c>
      <c r="E187" s="77"/>
    </row>
    <row r="188" spans="1:7" ht="12" customHeight="1" x14ac:dyDescent="0.2">
      <c r="A188" s="308">
        <v>0</v>
      </c>
      <c r="B188" s="139"/>
      <c r="C188" s="71" t="s">
        <v>114</v>
      </c>
      <c r="D188" s="72">
        <f>D187</f>
        <v>0</v>
      </c>
      <c r="F188" s="108">
        <f>A188*D188</f>
        <v>0</v>
      </c>
    </row>
    <row r="189" spans="1:7" ht="12" customHeight="1" x14ac:dyDescent="0.2">
      <c r="A189" s="308">
        <v>0</v>
      </c>
      <c r="B189" s="139"/>
      <c r="C189" s="71" t="s">
        <v>115</v>
      </c>
      <c r="D189" s="72">
        <f>2*D187</f>
        <v>0</v>
      </c>
      <c r="F189" s="108">
        <f>A189*D189</f>
        <v>0</v>
      </c>
    </row>
    <row r="190" spans="1:7" ht="12" customHeight="1" x14ac:dyDescent="0.2">
      <c r="A190" s="308">
        <v>0</v>
      </c>
      <c r="B190" s="139"/>
      <c r="C190" s="71" t="s">
        <v>116</v>
      </c>
      <c r="D190" s="72">
        <f>3*D187</f>
        <v>0</v>
      </c>
      <c r="F190" s="108">
        <f>A190*D190</f>
        <v>0</v>
      </c>
    </row>
    <row r="191" spans="1:7" ht="12" customHeight="1" x14ac:dyDescent="0.2">
      <c r="A191" s="308">
        <v>0</v>
      </c>
      <c r="B191" s="139"/>
      <c r="C191" s="71" t="s">
        <v>117</v>
      </c>
      <c r="D191" s="72">
        <f>4*D187</f>
        <v>0</v>
      </c>
      <c r="F191" s="108">
        <f>A191*D191</f>
        <v>0</v>
      </c>
    </row>
    <row r="192" spans="1:7" ht="12" customHeight="1" thickBot="1" x14ac:dyDescent="0.25">
      <c r="A192" s="308">
        <v>0</v>
      </c>
      <c r="B192" s="139"/>
      <c r="C192" s="71" t="s">
        <v>118</v>
      </c>
      <c r="D192" s="72">
        <f>5*D187</f>
        <v>0</v>
      </c>
      <c r="F192" s="109">
        <f>A192*D192</f>
        <v>0</v>
      </c>
    </row>
    <row r="193" spans="1:7" ht="12" customHeight="1" x14ac:dyDescent="0.2">
      <c r="A193" s="87"/>
      <c r="B193" s="139"/>
      <c r="C193" s="44"/>
      <c r="D193" s="69"/>
    </row>
    <row r="194" spans="1:7" s="77" customFormat="1" ht="12" customHeight="1" x14ac:dyDescent="0.2">
      <c r="A194" s="237">
        <v>0</v>
      </c>
      <c r="B194" s="8">
        <v>0</v>
      </c>
      <c r="C194" s="224" t="s">
        <v>39</v>
      </c>
      <c r="D194" s="45">
        <f>D12*B194</f>
        <v>0</v>
      </c>
      <c r="E194" s="92"/>
      <c r="F194" s="218">
        <f t="shared" ref="F194:F195" si="16">A194*D194</f>
        <v>0</v>
      </c>
      <c r="G194" s="219"/>
    </row>
    <row r="195" spans="1:7" s="77" customFormat="1" ht="12" customHeight="1" x14ac:dyDescent="0.2">
      <c r="A195" s="237">
        <v>0</v>
      </c>
      <c r="B195" s="139"/>
      <c r="C195" s="224" t="s">
        <v>49</v>
      </c>
      <c r="D195" s="45">
        <f>D12/2</f>
        <v>0</v>
      </c>
      <c r="E195" s="92"/>
      <c r="F195" s="218">
        <f t="shared" si="16"/>
        <v>0</v>
      </c>
      <c r="G195" s="219"/>
    </row>
    <row r="196" spans="1:7" s="77" customFormat="1" ht="12" customHeight="1" x14ac:dyDescent="0.2">
      <c r="A196" s="237">
        <v>0</v>
      </c>
      <c r="B196" s="8">
        <v>0</v>
      </c>
      <c r="C196" s="224" t="s">
        <v>69</v>
      </c>
      <c r="D196" s="118">
        <f>B196</f>
        <v>0</v>
      </c>
      <c r="E196" s="92"/>
      <c r="F196" s="218">
        <f>A196*D196</f>
        <v>0</v>
      </c>
      <c r="G196" s="219"/>
    </row>
    <row r="197" spans="1:7" s="77" customFormat="1" ht="12" customHeight="1" x14ac:dyDescent="0.2">
      <c r="A197" s="246">
        <v>0</v>
      </c>
      <c r="B197" s="139"/>
      <c r="C197" s="224" t="s">
        <v>72</v>
      </c>
      <c r="D197" s="45">
        <f>D12</f>
        <v>0</v>
      </c>
      <c r="E197" s="92"/>
      <c r="F197" s="303">
        <f>A197*D197</f>
        <v>0</v>
      </c>
      <c r="G197" s="219"/>
    </row>
    <row r="198" spans="1:7" s="77" customFormat="1" ht="12" customHeight="1" x14ac:dyDescent="0.2">
      <c r="A198" s="237">
        <v>0</v>
      </c>
      <c r="B198" s="139"/>
      <c r="C198" s="225" t="s">
        <v>237</v>
      </c>
      <c r="D198" s="314">
        <f>D12/2+D13/2</f>
        <v>0</v>
      </c>
      <c r="E198" s="92"/>
      <c r="F198" s="303">
        <f>A198*D198</f>
        <v>0</v>
      </c>
      <c r="G198" s="219"/>
    </row>
    <row r="199" spans="1:7" s="77" customFormat="1" ht="12" customHeight="1" x14ac:dyDescent="0.2">
      <c r="A199" s="237">
        <v>0</v>
      </c>
      <c r="B199" s="8">
        <v>0</v>
      </c>
      <c r="C199" s="224" t="s">
        <v>85</v>
      </c>
      <c r="D199" s="45">
        <f>B199</f>
        <v>0</v>
      </c>
      <c r="E199" s="92"/>
      <c r="F199" s="303">
        <f t="shared" ref="F199" si="17">A199*D199</f>
        <v>0</v>
      </c>
      <c r="G199" s="219"/>
    </row>
    <row r="200" spans="1:7" ht="12" customHeight="1" thickBot="1" x14ac:dyDescent="0.25">
      <c r="A200" s="87"/>
      <c r="B200" s="139"/>
      <c r="C200" s="44"/>
      <c r="D200" s="69"/>
    </row>
    <row r="201" spans="1:7" ht="12" customHeight="1" thickBot="1" x14ac:dyDescent="0.25">
      <c r="A201" s="87"/>
      <c r="B201" s="8">
        <v>0</v>
      </c>
      <c r="C201" s="82" t="s">
        <v>119</v>
      </c>
      <c r="D201" s="116"/>
      <c r="E201" s="83"/>
    </row>
    <row r="202" spans="1:7" ht="12" customHeight="1" x14ac:dyDescent="0.2">
      <c r="A202" s="87"/>
      <c r="B202" s="8">
        <v>0</v>
      </c>
      <c r="C202" s="70" t="s">
        <v>121</v>
      </c>
      <c r="D202" s="116"/>
      <c r="E202" s="80"/>
    </row>
    <row r="203" spans="1:7" ht="12" customHeight="1" x14ac:dyDescent="0.2">
      <c r="A203" s="87"/>
      <c r="B203" s="44"/>
      <c r="C203" s="79" t="s">
        <v>169</v>
      </c>
      <c r="D203" s="65">
        <f>(B201+D13+1+(B202-10)/2.5)</f>
        <v>-3</v>
      </c>
      <c r="E203" s="77"/>
    </row>
    <row r="204" spans="1:7" ht="12" customHeight="1" x14ac:dyDescent="0.2">
      <c r="A204" s="308">
        <v>0</v>
      </c>
      <c r="B204" s="44"/>
      <c r="C204" s="71" t="s">
        <v>122</v>
      </c>
      <c r="D204" s="314">
        <f>D203</f>
        <v>-3</v>
      </c>
      <c r="E204" s="77"/>
      <c r="F204" s="110">
        <f>A204*D204</f>
        <v>0</v>
      </c>
    </row>
    <row r="205" spans="1:7" ht="12" customHeight="1" x14ac:dyDescent="0.2">
      <c r="A205" s="308">
        <v>0</v>
      </c>
      <c r="B205" s="44"/>
      <c r="C205" s="71" t="s">
        <v>123</v>
      </c>
      <c r="D205" s="314">
        <f>2*D203</f>
        <v>-6</v>
      </c>
      <c r="E205" s="77"/>
      <c r="F205" s="110">
        <f>A205*D205</f>
        <v>0</v>
      </c>
    </row>
    <row r="206" spans="1:7" ht="12" customHeight="1" x14ac:dyDescent="0.2">
      <c r="A206" s="308">
        <v>0</v>
      </c>
      <c r="B206" s="44"/>
      <c r="C206" s="71" t="s">
        <v>124</v>
      </c>
      <c r="D206" s="314">
        <f>3*D203</f>
        <v>-9</v>
      </c>
      <c r="E206" s="77"/>
      <c r="F206" s="110">
        <f>A206*D206</f>
        <v>0</v>
      </c>
    </row>
    <row r="207" spans="1:7" ht="12" customHeight="1" x14ac:dyDescent="0.2">
      <c r="A207" s="308">
        <v>0</v>
      </c>
      <c r="B207" s="44"/>
      <c r="C207" s="71" t="s">
        <v>125</v>
      </c>
      <c r="D207" s="314">
        <f>4*D203</f>
        <v>-12</v>
      </c>
      <c r="E207" s="77"/>
      <c r="F207" s="110">
        <f>A207*D207</f>
        <v>0</v>
      </c>
    </row>
    <row r="208" spans="1:7" ht="12" customHeight="1" thickBot="1" x14ac:dyDescent="0.25">
      <c r="A208" s="2">
        <v>0</v>
      </c>
      <c r="B208" s="44"/>
      <c r="C208" s="84" t="s">
        <v>126</v>
      </c>
      <c r="D208" s="117">
        <f>5*D203</f>
        <v>-15</v>
      </c>
      <c r="E208" s="85"/>
      <c r="F208" s="111">
        <f>A208*D208</f>
        <v>0</v>
      </c>
    </row>
    <row r="209" spans="1:7" ht="12" customHeight="1" x14ac:dyDescent="0.2">
      <c r="B209" s="44"/>
    </row>
    <row r="210" spans="1:7" s="77" customFormat="1" ht="12" customHeight="1" x14ac:dyDescent="0.2">
      <c r="A210" s="237">
        <v>0</v>
      </c>
      <c r="B210" s="139"/>
      <c r="C210" s="224" t="s">
        <v>267</v>
      </c>
      <c r="D210" s="45">
        <f>D13/2</f>
        <v>0</v>
      </c>
      <c r="E210" s="92"/>
      <c r="F210" s="93">
        <f t="shared" ref="F210:F212" si="18">A210*D210</f>
        <v>0</v>
      </c>
      <c r="G210" s="94"/>
    </row>
    <row r="211" spans="1:7" s="77" customFormat="1" ht="12" customHeight="1" x14ac:dyDescent="0.2">
      <c r="A211" s="237">
        <v>0</v>
      </c>
      <c r="B211" s="139"/>
      <c r="C211" s="224" t="s">
        <v>53</v>
      </c>
      <c r="D211" s="45">
        <f>-D13</f>
        <v>0</v>
      </c>
      <c r="E211" s="92"/>
      <c r="F211" s="59">
        <f t="shared" si="18"/>
        <v>0</v>
      </c>
      <c r="G211" s="60"/>
    </row>
    <row r="212" spans="1:7" s="77" customFormat="1" ht="12" customHeight="1" x14ac:dyDescent="0.2">
      <c r="A212" s="237">
        <v>0</v>
      </c>
      <c r="B212" s="139"/>
      <c r="C212" s="242" t="s">
        <v>54</v>
      </c>
      <c r="D212" s="118">
        <f>D128/2</f>
        <v>-0.5</v>
      </c>
      <c r="E212" s="92"/>
      <c r="F212" s="93">
        <f t="shared" si="18"/>
        <v>0</v>
      </c>
      <c r="G212" s="94"/>
    </row>
    <row r="213" spans="1:7" s="77" customFormat="1" ht="12" customHeight="1" x14ac:dyDescent="0.2">
      <c r="A213" s="237">
        <v>0</v>
      </c>
      <c r="B213" s="8">
        <v>0</v>
      </c>
      <c r="C213" s="224" t="s">
        <v>69</v>
      </c>
      <c r="D213" s="118">
        <f>B213</f>
        <v>0</v>
      </c>
      <c r="E213" s="92"/>
      <c r="F213" s="218">
        <f>A213*D213</f>
        <v>0</v>
      </c>
      <c r="G213" s="219"/>
    </row>
    <row r="214" spans="1:7" s="77" customFormat="1" ht="12" customHeight="1" x14ac:dyDescent="0.2">
      <c r="A214" s="237">
        <v>0</v>
      </c>
      <c r="B214" s="139"/>
      <c r="C214" s="225" t="s">
        <v>237</v>
      </c>
      <c r="D214" s="314">
        <f>D12/2+D13/2</f>
        <v>0</v>
      </c>
      <c r="E214" s="92"/>
      <c r="F214" s="303">
        <f>A214*D214</f>
        <v>0</v>
      </c>
      <c r="G214" s="219"/>
    </row>
    <row r="215" spans="1:7" s="77" customFormat="1" ht="12" customHeight="1" x14ac:dyDescent="0.2">
      <c r="A215" s="246">
        <v>0</v>
      </c>
      <c r="B215" s="8">
        <v>0</v>
      </c>
      <c r="C215" s="224" t="s">
        <v>80</v>
      </c>
      <c r="D215" s="45">
        <f>B215</f>
        <v>0</v>
      </c>
      <c r="E215" s="92"/>
      <c r="F215" s="303">
        <f>A215*D215</f>
        <v>0</v>
      </c>
      <c r="G215" s="219"/>
    </row>
    <row r="216" spans="1:7" s="77" customFormat="1" ht="12" customHeight="1" x14ac:dyDescent="0.2">
      <c r="A216" s="237">
        <v>0</v>
      </c>
      <c r="B216" s="139"/>
      <c r="C216" s="224" t="s">
        <v>100</v>
      </c>
      <c r="D216" s="45">
        <f>D74</f>
        <v>3</v>
      </c>
      <c r="E216" s="92"/>
      <c r="F216" s="303">
        <f t="shared" ref="F216" si="19">A216*D216</f>
        <v>0</v>
      </c>
      <c r="G216" s="219"/>
    </row>
  </sheetData>
  <mergeCells count="22">
    <mergeCell ref="F135:F138"/>
    <mergeCell ref="F146:F149"/>
    <mergeCell ref="E160:E161"/>
    <mergeCell ref="E163:E164"/>
    <mergeCell ref="A94:A97"/>
    <mergeCell ref="F94:F97"/>
    <mergeCell ref="B102:B103"/>
    <mergeCell ref="F102:F103"/>
    <mergeCell ref="F109:F112"/>
    <mergeCell ref="F113:F116"/>
    <mergeCell ref="A54:A55"/>
    <mergeCell ref="D54:D55"/>
    <mergeCell ref="F54:F55"/>
    <mergeCell ref="F57:F58"/>
    <mergeCell ref="F59:F60"/>
    <mergeCell ref="F75:F78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5:B186 B194 B161 B164 A160 B122 A119" xr:uid="{00000000-0002-0000-0F00-000000000000}">
      <formula1>"0,1,2,3,4,5,6"</formula1>
    </dataValidation>
    <dataValidation type="list" allowBlank="1" showInputMessage="1" showErrorMessage="1" sqref="B213 B199 B196 B178 B215 B181 B29 B85 B73 B38 B40:B41 B55 B71 B67 B102 B120 B104" xr:uid="{00000000-0002-0000-0F00-000001000000}">
      <formula1>"0,1,2,3,4,5"</formula1>
    </dataValidation>
    <dataValidation type="list" allowBlank="1" showInputMessage="1" showErrorMessage="1" sqref="B201" xr:uid="{00000000-0002-0000-0F00-000002000000}">
      <formula1>"0,1,2,3"</formula1>
    </dataValidation>
    <dataValidation type="list" allowBlank="1" showInputMessage="1" showErrorMessage="1" sqref="B202 F2" xr:uid="{00000000-0002-0000-0F00-000003000000}">
      <formula1>"0,5,7,5,10,12,5,15,17,5,20,22,5,25,27,5,30"</formula1>
    </dataValidation>
    <dataValidation type="list" allowBlank="1" showInputMessage="1" showErrorMessage="1" sqref="A204:A208 A194:A199 A188:A192 A210:A216 A163:A164 A176:A183 A168:A174 A161 A32:A94 A15:A21 B95:B97 A27:A29 A98:A118 A120:A158" xr:uid="{00000000-0002-0000-0F00-000004000000}">
      <formula1>"0,1"</formula1>
    </dataValidation>
    <dataValidation type="list" allowBlank="1" showInputMessage="1" showErrorMessage="1" sqref="B153 B157" xr:uid="{00000000-0002-0000-0F00-000005000000}">
      <formula1>"-4,-3,-2,-1,0,1,2,3,4,5,6,7,8,9,10"</formula1>
    </dataValidation>
    <dataValidation type="list" allowBlank="1" showInputMessage="1" showErrorMessage="1" sqref="B139" xr:uid="{00000000-0002-0000-0F00-000006000000}">
      <formula1>"0,2,5,5,7,5,10,12,5,15,17,5,20,22,5,25,27,5,30"</formula1>
    </dataValidation>
    <dataValidation type="list" allowBlank="1" showInputMessage="1" showErrorMessage="1" sqref="B152" xr:uid="{00000000-0002-0000-0F00-000007000000}">
      <formula1>"1,2,3,4,5,6"</formula1>
    </dataValidation>
    <dataValidation type="list" allowBlank="1" showInputMessage="1" showErrorMessage="1" sqref="B52:B53 D2 B125 B80 B108 B156" xr:uid="{00000000-0002-0000-0F00-000008000000}">
      <formula1>$L$1:$L$13</formula1>
    </dataValidation>
    <dataValidation type="list" allowBlank="1" showInputMessage="1" showErrorMessage="1" sqref="B166 B150 B144 B142 B105 D3:D9 D12:D13 F3:F9 B90 B93 B84 B101 B129 B119" xr:uid="{00000000-0002-0000-0F00-000009000000}">
      <formula1>"0,1,2,3,4,5,6,7,8,9,10,11,12,13,14,15,16,17,18,19,20"</formula1>
    </dataValidation>
    <dataValidation type="list" allowBlank="1" showInputMessage="1" showErrorMessage="1" sqref="D11" xr:uid="{00000000-0002-0000-0F00-00000A000000}">
      <formula1>"0,0,5,1,2,3,4,5,6,7,8,9,10,11,12,13,14,15,16,17,18,19,20"</formula1>
    </dataValidation>
    <dataValidation type="list" allowBlank="1" showInputMessage="1" showErrorMessage="1" sqref="B51" xr:uid="{00000000-0002-0000-0F00-00000B000000}">
      <formula1>"-4,-3,-2,-1,0,+1,+2,+3,+4"</formula1>
    </dataValidation>
    <dataValidation type="list" allowBlank="1" showInputMessage="1" showErrorMessage="1" sqref="B54" xr:uid="{00000000-0002-0000-0F00-00000C000000}">
      <formula1>"0,1,2,3,4"</formula1>
    </dataValidation>
    <dataValidation type="list" allowBlank="1" showInputMessage="1" showErrorMessage="1" sqref="B64 B28 B61:B62" xr:uid="{00000000-0002-0000-0F00-00000D000000}">
      <formula1>"0,1,2,3,4,5,6,7,8,9,10"</formula1>
    </dataValidation>
    <dataValidation type="list" allowBlank="1" showInputMessage="1" showErrorMessage="1" sqref="B126" xr:uid="{00000000-0002-0000-0F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15"/>
  <sheetViews>
    <sheetView topLeftCell="A76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180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2</v>
      </c>
      <c r="G3" s="11">
        <f t="shared" ref="G3:G9" si="0">D3-F3</f>
        <v>-2</v>
      </c>
      <c r="H3" s="11">
        <f>IF(G3&lt;0,-1*(ABS(G3)+0.1*ABS(G3)^1.7),G3+0.1*G3^1.7)</f>
        <v>-2.3249009585424942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2</v>
      </c>
      <c r="G4" s="11">
        <f t="shared" si="0"/>
        <v>-2</v>
      </c>
      <c r="H4" s="11">
        <f>IF(G4&lt;0,-1*(ABS(G4)+0.1*ABS(G4)^1.7),G4+0.1*G4^1.7)</f>
        <v>-2.3249009585424942</v>
      </c>
      <c r="I4" s="16" t="s">
        <v>181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5</v>
      </c>
      <c r="G5" s="11">
        <f t="shared" si="0"/>
        <v>-5</v>
      </c>
      <c r="H5" s="11">
        <f>IF(G5&lt;0,-1*(ABS(G5)+0.1*ABS(G5)^2.3),G5+0.1*G5^2.3)</f>
        <v>-9.051641491731905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2</v>
      </c>
      <c r="G6" s="11">
        <f t="shared" si="0"/>
        <v>-2</v>
      </c>
      <c r="H6" s="11">
        <f>IF(G6&lt;0,-1*(ABS(G6)+0.1*ABS(G6)^1.7),G6+0.1*G6^1.7)</f>
        <v>-2.3249009585424942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4</v>
      </c>
      <c r="G7" s="11">
        <f t="shared" si="0"/>
        <v>-4</v>
      </c>
      <c r="H7" s="11">
        <f>IF(G7&lt;0,-1*(ABS(G7)+0.1*ABS(G7)^2.3),G7+0.1*G7^2.3)</f>
        <v>-6.4251465064166364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2</v>
      </c>
      <c r="G8" s="11">
        <f t="shared" si="0"/>
        <v>-2</v>
      </c>
      <c r="H8" s="11">
        <f>IF(G8&lt;0,-1*(ABS(G8)+0.1*ABS(G8)^1.7),G8+0.1*G8^1.7)</f>
        <v>-2.3249009585424942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3</v>
      </c>
      <c r="G9" s="11">
        <f t="shared" si="0"/>
        <v>-3</v>
      </c>
      <c r="H9" s="11">
        <f>IF(G9&lt;0,-0.5*(ABS(G9)^1.6),0.5*G9^1.6)</f>
        <v>-2.899773067397645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1.8324431932045278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9+SUM(H2:H9)+A15*B15</f>
        <v>-25.640569406085156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SUM(F27:F29)+SUM(F32:F33)+F36+SUM(F38:F48)+SUM(F50:F79)+SUM(F81:F119)+SUM(F121:F157)+SUM(F175:F182)+SUM(F193:F198)+SUM(F209:F215)-3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-25.640569406085156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-26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0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0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30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0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0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08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08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08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0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0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0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08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0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0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0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0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311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308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308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308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308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308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308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308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308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308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310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308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308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311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308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308">
        <v>0</v>
      </c>
      <c r="B79" s="8">
        <v>0</v>
      </c>
      <c r="C79" s="207" t="s">
        <v>232</v>
      </c>
      <c r="D79" s="314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08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308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308">
        <v>0</v>
      </c>
      <c r="B97" s="139"/>
      <c r="C97" s="71" t="s">
        <v>127</v>
      </c>
      <c r="D97" s="45">
        <f>D2/5</f>
        <v>0</v>
      </c>
      <c r="E97" s="92"/>
      <c r="F97" s="309">
        <f t="shared" ref="F97:F107" si="4">A97*D97</f>
        <v>0</v>
      </c>
      <c r="G97" s="147"/>
    </row>
    <row r="98" spans="1:7" ht="12" customHeight="1" x14ac:dyDescent="0.2">
      <c r="A98" s="308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308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311">
        <v>0</v>
      </c>
      <c r="B100" s="10">
        <v>0</v>
      </c>
      <c r="C100" s="97" t="s">
        <v>129</v>
      </c>
      <c r="D100" s="65">
        <f>B100</f>
        <v>0</v>
      </c>
      <c r="E100" s="92"/>
      <c r="F100" s="312">
        <f t="shared" si="4"/>
        <v>0</v>
      </c>
      <c r="G100" s="100"/>
    </row>
    <row r="101" spans="1:7" ht="12" customHeight="1" x14ac:dyDescent="0.2">
      <c r="A101" s="310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311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308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308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308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308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311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308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308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308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308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310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308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308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311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311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306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306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30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306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314">
        <f>B124/2.5</f>
        <v>0</v>
      </c>
      <c r="E124" s="92"/>
      <c r="F124" s="306">
        <f t="shared" ref="F124" si="5">A124*D124</f>
        <v>0</v>
      </c>
      <c r="G124" s="53"/>
    </row>
    <row r="125" spans="1:7" ht="12" customHeight="1" x14ac:dyDescent="0.2">
      <c r="A125" s="313">
        <v>1</v>
      </c>
      <c r="B125" s="146">
        <v>-1</v>
      </c>
      <c r="C125" s="138" t="s">
        <v>77</v>
      </c>
      <c r="D125" s="155">
        <f>4+B125</f>
        <v>3</v>
      </c>
      <c r="E125" s="92"/>
      <c r="F125" s="155">
        <f>A125*D125</f>
        <v>3</v>
      </c>
      <c r="G125" s="138"/>
    </row>
    <row r="126" spans="1:7" s="76" customFormat="1" ht="12" customHeight="1" x14ac:dyDescent="0.2">
      <c r="A126" s="310">
        <v>0</v>
      </c>
      <c r="B126" s="142"/>
      <c r="C126" s="95" t="s">
        <v>78</v>
      </c>
      <c r="D126" s="49">
        <f>D6/2</f>
        <v>0</v>
      </c>
      <c r="E126" s="96"/>
      <c r="F126" s="305">
        <f t="shared" ref="F126:F133" si="6">A126*D126</f>
        <v>0</v>
      </c>
      <c r="G126" s="51"/>
    </row>
    <row r="127" spans="1:7" s="77" customFormat="1" ht="12" customHeight="1" x14ac:dyDescent="0.2">
      <c r="A127" s="308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308">
        <v>0</v>
      </c>
      <c r="B128" s="134">
        <v>0</v>
      </c>
      <c r="C128" s="206" t="s">
        <v>257</v>
      </c>
      <c r="D128" s="264">
        <f>(4-B128)/2</f>
        <v>2</v>
      </c>
      <c r="E128" s="92"/>
      <c r="F128" s="306">
        <f t="shared" si="6"/>
        <v>0</v>
      </c>
      <c r="G128" s="53"/>
    </row>
    <row r="129" spans="1:7" s="77" customFormat="1" ht="12" customHeight="1" x14ac:dyDescent="0.2">
      <c r="A129" s="308">
        <v>0</v>
      </c>
      <c r="B129" s="139"/>
      <c r="C129" s="71" t="s">
        <v>81</v>
      </c>
      <c r="D129" s="45">
        <v>2</v>
      </c>
      <c r="E129" s="92"/>
      <c r="F129" s="306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302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304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303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303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303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303">
        <f t="shared" si="7"/>
        <v>0</v>
      </c>
      <c r="G142" s="221"/>
    </row>
    <row r="143" spans="1:7" s="76" customFormat="1" ht="12" customHeight="1" x14ac:dyDescent="0.2">
      <c r="A143" s="310">
        <v>0</v>
      </c>
      <c r="B143" s="9">
        <v>0</v>
      </c>
      <c r="C143" s="95" t="s">
        <v>93</v>
      </c>
      <c r="D143" s="49">
        <f>B143</f>
        <v>0</v>
      </c>
      <c r="E143" s="96"/>
      <c r="F143" s="305">
        <f t="shared" si="7"/>
        <v>0</v>
      </c>
      <c r="G143" s="51"/>
    </row>
    <row r="144" spans="1:7" s="80" customFormat="1" ht="12" customHeight="1" x14ac:dyDescent="0.2">
      <c r="A144" s="311">
        <v>0</v>
      </c>
      <c r="B144" s="141"/>
      <c r="C144" s="97" t="s">
        <v>94</v>
      </c>
      <c r="D144" s="54">
        <v>4</v>
      </c>
      <c r="E144" s="98"/>
      <c r="F144" s="307">
        <f t="shared" si="7"/>
        <v>0</v>
      </c>
      <c r="G144" s="56"/>
    </row>
    <row r="145" spans="1:7" ht="12" customHeight="1" x14ac:dyDescent="0.2">
      <c r="A145" s="308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308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308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308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310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305">
        <f t="shared" ref="F149:F157" si="8">A149*D149</f>
        <v>0</v>
      </c>
      <c r="G149" s="51"/>
    </row>
    <row r="150" spans="1:7" s="80" customFormat="1" ht="12" customHeight="1" x14ac:dyDescent="0.2">
      <c r="A150" s="311">
        <v>0</v>
      </c>
      <c r="B150" s="141"/>
      <c r="C150" s="97" t="s">
        <v>99</v>
      </c>
      <c r="D150" s="54">
        <f>D9/2</f>
        <v>0</v>
      </c>
      <c r="E150" s="98"/>
      <c r="F150" s="307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303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304">
        <f t="shared" si="8"/>
        <v>0</v>
      </c>
      <c r="G153" s="222"/>
    </row>
    <row r="154" spans="1:7" ht="12" customHeight="1" x14ac:dyDescent="0.2">
      <c r="A154" s="308">
        <v>0</v>
      </c>
      <c r="B154" s="139"/>
      <c r="C154" s="71" t="s">
        <v>105</v>
      </c>
      <c r="D154" s="45">
        <f>D3/2</f>
        <v>0</v>
      </c>
      <c r="E154" s="92"/>
      <c r="F154" s="306">
        <f t="shared" si="8"/>
        <v>0</v>
      </c>
      <c r="G154" s="53"/>
    </row>
    <row r="155" spans="1:7" ht="12" customHeight="1" x14ac:dyDescent="0.2">
      <c r="A155" s="308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306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308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308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308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308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308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311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310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311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303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303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303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303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303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303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30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308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308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308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308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308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303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314">
        <f>D12/2+D13/2</f>
        <v>0</v>
      </c>
      <c r="E197" s="92"/>
      <c r="F197" s="303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303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308">
        <v>0</v>
      </c>
      <c r="B203" s="44"/>
      <c r="C203" s="71" t="s">
        <v>122</v>
      </c>
      <c r="D203" s="314">
        <f>D202</f>
        <v>-3</v>
      </c>
      <c r="E203" s="77"/>
      <c r="F203" s="110">
        <f>A203*D203</f>
        <v>0</v>
      </c>
    </row>
    <row r="204" spans="1:7" ht="12" customHeight="1" x14ac:dyDescent="0.2">
      <c r="A204" s="308">
        <v>0</v>
      </c>
      <c r="B204" s="44"/>
      <c r="C204" s="71" t="s">
        <v>123</v>
      </c>
      <c r="D204" s="314">
        <f>2*D202</f>
        <v>-6</v>
      </c>
      <c r="E204" s="77"/>
      <c r="F204" s="110">
        <f>A204*D204</f>
        <v>0</v>
      </c>
    </row>
    <row r="205" spans="1:7" ht="12" customHeight="1" x14ac:dyDescent="0.2">
      <c r="A205" s="308">
        <v>0</v>
      </c>
      <c r="B205" s="44"/>
      <c r="C205" s="71" t="s">
        <v>124</v>
      </c>
      <c r="D205" s="314">
        <f>3*D202</f>
        <v>-9</v>
      </c>
      <c r="E205" s="77"/>
      <c r="F205" s="110">
        <f>A205*D205</f>
        <v>0</v>
      </c>
    </row>
    <row r="206" spans="1:7" ht="12" customHeight="1" x14ac:dyDescent="0.2">
      <c r="A206" s="308">
        <v>0</v>
      </c>
      <c r="B206" s="44"/>
      <c r="C206" s="71" t="s">
        <v>125</v>
      </c>
      <c r="D206" s="314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314">
        <f>D12/2+D13/2</f>
        <v>0</v>
      </c>
      <c r="E213" s="92"/>
      <c r="F213" s="303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303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303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A203:A207 A193:A198 A187:A191 A209:A215 A163 A175:A182 A167:A173 A160 B94:B96 A15:A21 A97:A117 A27:A29 A32:A93 A119:A157" xr:uid="{00000000-0002-0000-1000-000000000000}">
      <formula1>"0,1"</formula1>
    </dataValidation>
    <dataValidation type="list" allowBlank="1" showInputMessage="1" showErrorMessage="1" sqref="B201 F2" xr:uid="{00000000-0002-0000-1000-000001000000}">
      <formula1>"0,5,7,5,10,12,5,15,17,5,20,22,5,25,27,5,30"</formula1>
    </dataValidation>
    <dataValidation type="list" allowBlank="1" showInputMessage="1" showErrorMessage="1" sqref="B200" xr:uid="{00000000-0002-0000-1000-000002000000}">
      <formula1>"0,1,2,3"</formula1>
    </dataValidation>
    <dataValidation type="list" allowBlank="1" showInputMessage="1" showErrorMessage="1" sqref="B212 B198 B195 B177 B214 B180 B29 B84 B72 B38 B40:B41 B54 B70 B66 B101 B119 B103" xr:uid="{00000000-0002-0000-1000-000003000000}">
      <formula1>"0,1,2,3,4,5"</formula1>
    </dataValidation>
    <dataValidation type="list" allowBlank="1" showInputMessage="1" showErrorMessage="1" sqref="B184:B185 B193 B160 B163 A159 A162 B121 A118" xr:uid="{00000000-0002-0000-1000-000004000000}">
      <formula1>"0,1,2,3,4,5,6"</formula1>
    </dataValidation>
    <dataValidation type="list" allowBlank="1" showInputMessage="1" showErrorMessage="1" sqref="B165 B149 B143 B141 B104 D3:D9 D12:D13 F3:F9 B89 B92 B83 B100 B128 B118" xr:uid="{00000000-0002-0000-1000-000005000000}">
      <formula1>"0,1,2,3,4,5,6,7,8,9,10,11,12,13,14,15,16,17,18,19,20"</formula1>
    </dataValidation>
    <dataValidation type="list" allowBlank="1" showInputMessage="1" showErrorMessage="1" sqref="B124 D2 B52 B79 B107 B155" xr:uid="{00000000-0002-0000-1000-000006000000}">
      <formula1>$L$1:$L$13</formula1>
    </dataValidation>
    <dataValidation type="list" allowBlank="1" showInputMessage="1" showErrorMessage="1" sqref="B151" xr:uid="{00000000-0002-0000-1000-000007000000}">
      <formula1>"1,2,3,4,5,6"</formula1>
    </dataValidation>
    <dataValidation type="list" allowBlank="1" showInputMessage="1" showErrorMessage="1" sqref="B138" xr:uid="{00000000-0002-0000-1000-000008000000}">
      <formula1>"0,2,5,5,7,5,10,12,5,15,17,5,20,22,5,25,27,5,30"</formula1>
    </dataValidation>
    <dataValidation type="list" allowBlank="1" showInputMessage="1" showErrorMessage="1" sqref="B152 B156" xr:uid="{00000000-0002-0000-1000-000009000000}">
      <formula1>"-4,-3,-2,-1,0,1,2,3,4,5,6,7,8,9,10"</formula1>
    </dataValidation>
    <dataValidation type="list" allowBlank="1" showInputMessage="1" showErrorMessage="1" sqref="B125" xr:uid="{00000000-0002-0000-1000-00000A000000}">
      <formula1>"-4,-3,-2,-1,0,1,2,3,4,5,6"</formula1>
    </dataValidation>
    <dataValidation type="list" allowBlank="1" showInputMessage="1" showErrorMessage="1" sqref="B63 B28 B60:B61" xr:uid="{00000000-0002-0000-1000-00000B000000}">
      <formula1>"0,1,2,3,4,5,6,7,8,9,10"</formula1>
    </dataValidation>
    <dataValidation type="list" allowBlank="1" showInputMessage="1" showErrorMessage="1" sqref="B53" xr:uid="{00000000-0002-0000-1000-00000C000000}">
      <formula1>"0,1,2,3,4"</formula1>
    </dataValidation>
    <dataValidation type="list" allowBlank="1" showInputMessage="1" showErrorMessage="1" sqref="B51" xr:uid="{00000000-0002-0000-1000-00000D000000}">
      <formula1>"-4,-3,-2,-1,0,+1,+2,+3,+4"</formula1>
    </dataValidation>
    <dataValidation type="list" allowBlank="1" showInputMessage="1" showErrorMessage="1" sqref="D11" xr:uid="{00000000-0002-0000-1000-00000E00000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5"/>
  <sheetViews>
    <sheetView topLeftCell="A69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170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12.5</v>
      </c>
      <c r="G2" s="11">
        <f>(D2-F2)/2.5</f>
        <v>-5</v>
      </c>
      <c r="H2" s="11">
        <f>IF(G2&lt;0,ABS(G2)^1.4*-1,G2^1.4)</f>
        <v>-9.5182696935793913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3</v>
      </c>
      <c r="G3" s="11">
        <f t="shared" ref="G3:G9" si="0">D3-F3</f>
        <v>-3</v>
      </c>
      <c r="H3" s="11">
        <f>IF(G3&lt;0,-1*(ABS(G3)+0.1*ABS(G3)^1.7),G3+0.1*G3^1.7)</f>
        <v>-3.6473007839923781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177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5</v>
      </c>
      <c r="G5" s="11">
        <f t="shared" si="0"/>
        <v>-5</v>
      </c>
      <c r="H5" s="11">
        <f>IF(G5&lt;0,-1*(ABS(G5)+0.1*ABS(G5)^2.3),G5+0.1*G5^2.3)</f>
        <v>-9.051641491731905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6</v>
      </c>
      <c r="G7" s="11">
        <f t="shared" si="0"/>
        <v>-6</v>
      </c>
      <c r="H7" s="11">
        <f>IF(G7&lt;0,-1*(ABS(G7)+0.1*ABS(G7)^2.3),G7+0.1*G7^2.3)</f>
        <v>-12.162371493874939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5</v>
      </c>
      <c r="G8" s="11">
        <f t="shared" si="0"/>
        <v>-5</v>
      </c>
      <c r="H8" s="11">
        <f>IF(G8&lt;0,-1*(ABS(G8)+0.1*ABS(G8)^1.7),G8+0.1*G8^1.7)</f>
        <v>-6.5425846568000239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3</v>
      </c>
      <c r="G9" s="11">
        <f t="shared" si="0"/>
        <v>-3</v>
      </c>
      <c r="H9" s="11">
        <f>IF(G9&lt;0,-0.5*(ABS(G9)^1.6),0.5*G9^1.6)</f>
        <v>-2.899773067397645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-0.50905683493188114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17+SUM(H2:H9)+A15*B15</f>
        <v>-34.116542755361046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SUM(F27:F29)+SUM(F32:F33)+F36+SUM(F38:F48)+SUM(F50:F79)+SUM(F81:F119)+SUM(F121:F157)+SUM(F175:F182)+SUM(F193:F198)+SUM(F209:F215)-2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-34.116542755361046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-34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193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193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193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193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193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193">
        <v>0</v>
      </c>
      <c r="B37" s="139"/>
      <c r="C37" s="71" t="s">
        <v>184</v>
      </c>
      <c r="D37" s="46" t="s">
        <v>185</v>
      </c>
      <c r="E37" s="196"/>
      <c r="F37" s="47" t="s">
        <v>146</v>
      </c>
      <c r="G37" s="48">
        <f>A37*10</f>
        <v>0</v>
      </c>
    </row>
    <row r="38" spans="1:7" ht="12" customHeight="1" x14ac:dyDescent="0.2">
      <c r="A38" s="193">
        <v>0</v>
      </c>
      <c r="B38" s="8">
        <v>0</v>
      </c>
      <c r="C38" s="206" t="s">
        <v>251</v>
      </c>
      <c r="D38" s="72">
        <f>6*B38</f>
        <v>0</v>
      </c>
      <c r="E38" s="196"/>
      <c r="F38" s="93">
        <f t="shared" ref="F38:F48" si="1">A38*D38</f>
        <v>0</v>
      </c>
      <c r="G38" s="94"/>
    </row>
    <row r="39" spans="1:7" ht="12" customHeight="1" x14ac:dyDescent="0.2">
      <c r="A39" s="193">
        <v>0</v>
      </c>
      <c r="B39" s="139"/>
      <c r="C39" s="71" t="s">
        <v>110</v>
      </c>
      <c r="D39" s="72">
        <v>6</v>
      </c>
      <c r="E39" s="196"/>
      <c r="F39" s="93">
        <f t="shared" si="1"/>
        <v>0</v>
      </c>
      <c r="G39" s="94"/>
    </row>
    <row r="40" spans="1:7" ht="12" customHeight="1" x14ac:dyDescent="0.2">
      <c r="A40" s="193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193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193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193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193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193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193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193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ht="12" customHeight="1" x14ac:dyDescent="0.2">
      <c r="A53" s="383">
        <v>1</v>
      </c>
      <c r="B53" s="146">
        <v>1</v>
      </c>
      <c r="C53" s="138" t="s">
        <v>23</v>
      </c>
      <c r="D53" s="384">
        <f>(2*B53+B54)/2</f>
        <v>2</v>
      </c>
      <c r="E53" s="92"/>
      <c r="F53" s="385">
        <f>A53*D53</f>
        <v>2</v>
      </c>
      <c r="G53" s="143"/>
    </row>
    <row r="54" spans="1:7" ht="12" customHeight="1" x14ac:dyDescent="0.2">
      <c r="A54" s="383"/>
      <c r="B54" s="146">
        <v>2</v>
      </c>
      <c r="C54" s="138" t="s">
        <v>158</v>
      </c>
      <c r="D54" s="384"/>
      <c r="E54" s="92"/>
      <c r="F54" s="386"/>
      <c r="G54" s="119"/>
    </row>
    <row r="55" spans="1:7" ht="12" customHeight="1" x14ac:dyDescent="0.2">
      <c r="A55" s="202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193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193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193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193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193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193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193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193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193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201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193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193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202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193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193">
        <v>0</v>
      </c>
      <c r="B79" s="8">
        <v>0</v>
      </c>
      <c r="C79" s="207" t="s">
        <v>232</v>
      </c>
      <c r="D79" s="195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193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193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193">
        <v>0</v>
      </c>
      <c r="B97" s="139"/>
      <c r="C97" s="71" t="s">
        <v>127</v>
      </c>
      <c r="D97" s="45">
        <f>D2/5</f>
        <v>0</v>
      </c>
      <c r="E97" s="92"/>
      <c r="F97" s="194">
        <f t="shared" ref="F97:F107" si="4">A97*D97</f>
        <v>0</v>
      </c>
      <c r="G97" s="147"/>
    </row>
    <row r="98" spans="1:7" ht="12" customHeight="1" x14ac:dyDescent="0.2">
      <c r="A98" s="193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193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202">
        <v>0</v>
      </c>
      <c r="B100" s="10">
        <v>0</v>
      </c>
      <c r="C100" s="97" t="s">
        <v>129</v>
      </c>
      <c r="D100" s="65">
        <f>B100</f>
        <v>0</v>
      </c>
      <c r="E100" s="92"/>
      <c r="F100" s="197">
        <f t="shared" si="4"/>
        <v>0</v>
      </c>
      <c r="G100" s="100"/>
    </row>
    <row r="101" spans="1:7" ht="12" customHeight="1" x14ac:dyDescent="0.2">
      <c r="A101" s="201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02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193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193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193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193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202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193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193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193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193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201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193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193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202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202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203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203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203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203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195">
        <f>B124/2.5</f>
        <v>0</v>
      </c>
      <c r="E124" s="92"/>
      <c r="F124" s="203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203">
        <f>A125*D125</f>
        <v>0</v>
      </c>
      <c r="G125" s="53"/>
    </row>
    <row r="126" spans="1:7" s="76" customFormat="1" ht="12" customHeight="1" x14ac:dyDescent="0.2">
      <c r="A126" s="201">
        <v>0</v>
      </c>
      <c r="B126" s="142"/>
      <c r="C126" s="95" t="s">
        <v>78</v>
      </c>
      <c r="D126" s="49">
        <f>D6/2</f>
        <v>0</v>
      </c>
      <c r="E126" s="96"/>
      <c r="F126" s="198">
        <f t="shared" ref="F126:F133" si="6">A126*D126</f>
        <v>0</v>
      </c>
      <c r="G126" s="51"/>
    </row>
    <row r="127" spans="1:7" s="77" customFormat="1" ht="12" customHeight="1" x14ac:dyDescent="0.2">
      <c r="A127" s="193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193">
        <v>0</v>
      </c>
      <c r="B128" s="134">
        <v>0</v>
      </c>
      <c r="C128" s="206" t="s">
        <v>257</v>
      </c>
      <c r="D128" s="264">
        <f>(4-B128)/2</f>
        <v>2</v>
      </c>
      <c r="E128" s="92"/>
      <c r="F128" s="203">
        <f t="shared" si="6"/>
        <v>0</v>
      </c>
      <c r="G128" s="53"/>
    </row>
    <row r="129" spans="1:7" s="77" customFormat="1" ht="12" customHeight="1" x14ac:dyDescent="0.2">
      <c r="A129" s="193">
        <v>0</v>
      </c>
      <c r="B129" s="139"/>
      <c r="C129" s="71" t="s">
        <v>81</v>
      </c>
      <c r="D129" s="45">
        <v>2</v>
      </c>
      <c r="E129" s="92"/>
      <c r="F129" s="203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260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261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235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35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35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235">
        <f t="shared" si="7"/>
        <v>0</v>
      </c>
      <c r="G142" s="221"/>
    </row>
    <row r="143" spans="1:7" s="76" customFormat="1" ht="12" customHeight="1" x14ac:dyDescent="0.2">
      <c r="A143" s="201">
        <v>0</v>
      </c>
      <c r="B143" s="9">
        <v>0</v>
      </c>
      <c r="C143" s="95" t="s">
        <v>93</v>
      </c>
      <c r="D143" s="49">
        <f>B143</f>
        <v>0</v>
      </c>
      <c r="E143" s="96"/>
      <c r="F143" s="198">
        <f t="shared" si="7"/>
        <v>0</v>
      </c>
      <c r="G143" s="51"/>
    </row>
    <row r="144" spans="1:7" s="80" customFormat="1" ht="12" customHeight="1" x14ac:dyDescent="0.2">
      <c r="A144" s="202">
        <v>0</v>
      </c>
      <c r="B144" s="141"/>
      <c r="C144" s="97" t="s">
        <v>94</v>
      </c>
      <c r="D144" s="54">
        <v>4</v>
      </c>
      <c r="E144" s="98"/>
      <c r="F144" s="204">
        <f t="shared" si="7"/>
        <v>0</v>
      </c>
      <c r="G144" s="56"/>
    </row>
    <row r="145" spans="1:7" ht="12" customHeight="1" x14ac:dyDescent="0.2">
      <c r="A145" s="193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193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193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193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01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198">
        <f t="shared" ref="F149:F157" si="8">A149*D149</f>
        <v>0</v>
      </c>
      <c r="G149" s="51"/>
    </row>
    <row r="150" spans="1:7" s="80" customFormat="1" ht="12" customHeight="1" x14ac:dyDescent="0.2">
      <c r="A150" s="202">
        <v>0</v>
      </c>
      <c r="B150" s="141"/>
      <c r="C150" s="97" t="s">
        <v>99</v>
      </c>
      <c r="D150" s="54">
        <f>D9/2</f>
        <v>0</v>
      </c>
      <c r="E150" s="98"/>
      <c r="F150" s="204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235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261">
        <f t="shared" si="8"/>
        <v>0</v>
      </c>
      <c r="G153" s="222"/>
    </row>
    <row r="154" spans="1:7" ht="12" customHeight="1" x14ac:dyDescent="0.2">
      <c r="A154" s="193">
        <v>0</v>
      </c>
      <c r="B154" s="139"/>
      <c r="C154" s="71" t="s">
        <v>105</v>
      </c>
      <c r="D154" s="45">
        <f>D3/2</f>
        <v>0</v>
      </c>
      <c r="E154" s="92"/>
      <c r="F154" s="203">
        <f t="shared" si="8"/>
        <v>0</v>
      </c>
      <c r="G154" s="53"/>
    </row>
    <row r="155" spans="1:7" ht="12" customHeight="1" x14ac:dyDescent="0.2">
      <c r="A155" s="193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203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193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193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193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193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193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202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201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202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35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35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35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35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35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35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193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193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193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193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193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35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195">
        <f>D12/2+D13/2</f>
        <v>0</v>
      </c>
      <c r="E197" s="92"/>
      <c r="F197" s="235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35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193">
        <v>0</v>
      </c>
      <c r="B203" s="44"/>
      <c r="C203" s="71" t="s">
        <v>122</v>
      </c>
      <c r="D203" s="195">
        <f>D202</f>
        <v>-3</v>
      </c>
      <c r="E203" s="77"/>
      <c r="F203" s="110">
        <f>A203*D203</f>
        <v>0</v>
      </c>
    </row>
    <row r="204" spans="1:7" ht="12" customHeight="1" x14ac:dyDescent="0.2">
      <c r="A204" s="193">
        <v>0</v>
      </c>
      <c r="B204" s="44"/>
      <c r="C204" s="71" t="s">
        <v>123</v>
      </c>
      <c r="D204" s="195">
        <f>2*D202</f>
        <v>-6</v>
      </c>
      <c r="E204" s="77"/>
      <c r="F204" s="110">
        <f>A204*D204</f>
        <v>0</v>
      </c>
    </row>
    <row r="205" spans="1:7" ht="12" customHeight="1" x14ac:dyDescent="0.2">
      <c r="A205" s="193">
        <v>0</v>
      </c>
      <c r="B205" s="44"/>
      <c r="C205" s="71" t="s">
        <v>124</v>
      </c>
      <c r="D205" s="195">
        <f>3*D202</f>
        <v>-9</v>
      </c>
      <c r="E205" s="77"/>
      <c r="F205" s="110">
        <f>A205*D205</f>
        <v>0</v>
      </c>
    </row>
    <row r="206" spans="1:7" ht="12" customHeight="1" x14ac:dyDescent="0.2">
      <c r="A206" s="193">
        <v>0</v>
      </c>
      <c r="B206" s="44"/>
      <c r="C206" s="71" t="s">
        <v>125</v>
      </c>
      <c r="D206" s="195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195">
        <f>D12/2+D13/2</f>
        <v>0</v>
      </c>
      <c r="E213" s="92"/>
      <c r="F213" s="235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35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35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4:B185 B193 B160 B163 A159 A162 B121 A118" xr:uid="{00000000-0002-0000-0100-000000000000}">
      <formula1>"0,1,2,3,4,5,6"</formula1>
    </dataValidation>
    <dataValidation type="list" allowBlank="1" showInputMessage="1" showErrorMessage="1" sqref="B212 B198 B195 B177 B214 B180 B29 B84 B72 B38 B40:B41 B103 B70 B66 B101 B119 B54" xr:uid="{00000000-0002-0000-0100-000001000000}">
      <formula1>"0,1,2,3,4,5"</formula1>
    </dataValidation>
    <dataValidation type="list" allowBlank="1" showInputMessage="1" showErrorMessage="1" sqref="B200" xr:uid="{00000000-0002-0000-0100-000002000000}">
      <formula1>"0,1,2,3"</formula1>
    </dataValidation>
    <dataValidation type="list" allowBlank="1" showInputMessage="1" showErrorMessage="1" sqref="B201 F2" xr:uid="{00000000-0002-0000-0100-000003000000}">
      <formula1>"0,5,7,5,10,12,5,15,17,5,20,22,5,25,27,5,30"</formula1>
    </dataValidation>
    <dataValidation type="list" allowBlank="1" showInputMessage="1" showErrorMessage="1" sqref="A203:A207 A193:A198 A187:A191 A209:A215 A175:A182 A163 A167:A173 A160 B94:B96 A32:A93 A15:A21 A27:A29 A97:A117 A119:A157" xr:uid="{00000000-0002-0000-0100-000004000000}">
      <formula1>"0,1"</formula1>
    </dataValidation>
    <dataValidation type="list" allowBlank="1" showInputMessage="1" showErrorMessage="1" sqref="B152 B156" xr:uid="{00000000-0002-0000-0100-000005000000}">
      <formula1>"-4,-3,-2,-1,0,1,2,3,4,5,6,7,8,9,10"</formula1>
    </dataValidation>
    <dataValidation type="list" allowBlank="1" showInputMessage="1" showErrorMessage="1" sqref="B138" xr:uid="{00000000-0002-0000-0100-000006000000}">
      <formula1>"0,2,5,5,7,5,10,12,5,15,17,5,20,22,5,25,27,5,30"</formula1>
    </dataValidation>
    <dataValidation type="list" allowBlank="1" showInputMessage="1" showErrorMessage="1" sqref="B151" xr:uid="{00000000-0002-0000-0100-000007000000}">
      <formula1>"1,2,3,4,5,6"</formula1>
    </dataValidation>
    <dataValidation type="list" allowBlank="1" showInputMessage="1" showErrorMessage="1" sqref="B124 D2 B52 B79 B107 B155" xr:uid="{00000000-0002-0000-0100-000008000000}">
      <formula1>$L$1:$L$13</formula1>
    </dataValidation>
    <dataValidation type="list" allowBlank="1" showInputMessage="1" showErrorMessage="1" sqref="B165 B149 B143 B141 B104 D3:D9 D12:D13 F3:F9 B89 B92 B83 B100 B128 B118" xr:uid="{00000000-0002-0000-0100-000009000000}">
      <formula1>"0,1,2,3,4,5,6,7,8,9,10,11,12,13,14,15,16,17,18,19,20"</formula1>
    </dataValidation>
    <dataValidation type="list" allowBlank="1" showInputMessage="1" showErrorMessage="1" sqref="D11" xr:uid="{00000000-0002-0000-0100-00000A000000}">
      <formula1>"0,0,5,1,2,3,4,5,6,7,8,9,10,11,12,13,14,15,16,17,18,19,20"</formula1>
    </dataValidation>
    <dataValidation type="list" allowBlank="1" showInputMessage="1" showErrorMessage="1" sqref="B51" xr:uid="{00000000-0002-0000-0100-00000B000000}">
      <formula1>"-4,-3,-2,-1,0,+1,+2,+3,+4"</formula1>
    </dataValidation>
    <dataValidation type="list" allowBlank="1" showInputMessage="1" showErrorMessage="1" sqref="B53" xr:uid="{00000000-0002-0000-0100-00000C000000}">
      <formula1>"0,1,2,3,4"</formula1>
    </dataValidation>
    <dataValidation type="list" allowBlank="1" showInputMessage="1" showErrorMessage="1" sqref="B63 B28 B60:B61" xr:uid="{00000000-0002-0000-0100-00000D000000}">
      <formula1>"0,1,2,3,4,5,6,7,8,9,10"</formula1>
    </dataValidation>
    <dataValidation type="list" allowBlank="1" showInputMessage="1" showErrorMessage="1" sqref="B125" xr:uid="{00000000-0002-0000-01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16"/>
  <sheetViews>
    <sheetView topLeftCell="A79" workbookViewId="0">
      <selection activeCell="D90" sqref="D90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205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3</v>
      </c>
      <c r="G3" s="11">
        <f t="shared" ref="G3:G9" si="0">D3-F3</f>
        <v>-3</v>
      </c>
      <c r="H3" s="11">
        <f>IF(G3&lt;0,-1*(ABS(G3)+0.1*ABS(G3)^1.7),G3+0.1*G3^1.7)</f>
        <v>-3.6473007839923781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11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6</v>
      </c>
      <c r="G5" s="11">
        <f t="shared" si="0"/>
        <v>-6</v>
      </c>
      <c r="H5" s="11">
        <f>IF(G5&lt;0,-1*(ABS(G5)+0.1*ABS(G5)^2.3),G5+0.1*G5^2.3)</f>
        <v>-12.162371493874939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5</v>
      </c>
      <c r="G7" s="11">
        <f t="shared" si="0"/>
        <v>-5</v>
      </c>
      <c r="H7" s="11">
        <f>IF(G7&lt;0,-1*(ABS(G7)+0.1*ABS(G7)^2.3),G7+0.1*G7^2.3)</f>
        <v>-9.051641491731905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4</v>
      </c>
      <c r="G8" s="11">
        <f t="shared" si="0"/>
        <v>-4</v>
      </c>
      <c r="H8" s="11">
        <f>IF(G8&lt;0,-1*(ABS(G8)+0.1*ABS(G8)^1.7),G8+0.1*G8^1.7)</f>
        <v>-5.0556063286183157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1</v>
      </c>
      <c r="G9" s="11">
        <f t="shared" si="0"/>
        <v>-1</v>
      </c>
      <c r="H9" s="11">
        <f>IF(G9&lt;0,-0.5*(ABS(G9)^1.6),0.5*G9^1.6)</f>
        <v>-0.5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0.63045982220167929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15+SUM(H2:H9)+A15*B15</f>
        <v>-29.675926172571288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SUM(F27:F29)+SUM(F32:F33)+F36+SUM(F38:F48)+SUM(F50:F80)+SUM(F82:F120)+SUM(F122:F158)+SUM(F176:F183)+SUM(F194:F199)+SUM(F210:F216)-14/3</f>
        <v>-4.666666666666667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SUM(F160:F161)+SUM(F163:F164)+SUM(F168:F174)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SUM(F188:F192)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SUM(F204:F208)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G34+G35+G37+G49+G81+G121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-29.675926172571288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-30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0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13">
        <v>1</v>
      </c>
      <c r="B33" s="139"/>
      <c r="C33" s="138" t="s">
        <v>11</v>
      </c>
      <c r="D33" s="155">
        <f>(D5+D8)*D2/20</f>
        <v>0</v>
      </c>
      <c r="E33" s="92"/>
      <c r="F33" s="155">
        <f>A33*D33</f>
        <v>0</v>
      </c>
      <c r="G33" s="138"/>
    </row>
    <row r="34" spans="1:7" ht="12" customHeight="1" x14ac:dyDescent="0.2">
      <c r="A34" s="30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0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0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08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08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08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0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0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0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08">
        <v>0</v>
      </c>
      <c r="B43" s="139"/>
      <c r="C43" s="71" t="s">
        <v>14</v>
      </c>
      <c r="D43" s="45">
        <f>POWER(MAX((D3+D6+D7+D8)/2+D4+D5-8,1),1.6)*SQRT(D2/10)/POWER(5+D9,0.7)*(1+B104)^(1/3)/6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0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0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0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0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7" customFormat="1" ht="12" customHeight="1" x14ac:dyDescent="0.2">
      <c r="A53" s="318">
        <v>0</v>
      </c>
      <c r="B53" s="8">
        <v>0</v>
      </c>
      <c r="C53" s="70" t="s">
        <v>262</v>
      </c>
      <c r="D53" s="314">
        <f>2+(2*(D8-F8)+D9-F9)*B53/10</f>
        <v>2</v>
      </c>
      <c r="E53" s="92"/>
      <c r="F53" s="199">
        <f>A53*D53</f>
        <v>0</v>
      </c>
      <c r="G53" s="94"/>
    </row>
    <row r="54" spans="1:7" s="76" customFormat="1" ht="12" customHeight="1" x14ac:dyDescent="0.2">
      <c r="A54" s="359">
        <v>0</v>
      </c>
      <c r="B54" s="9">
        <v>0</v>
      </c>
      <c r="C54" s="95" t="s">
        <v>23</v>
      </c>
      <c r="D54" s="361">
        <f>(2*B54+B55)/2</f>
        <v>0</v>
      </c>
      <c r="E54" s="96"/>
      <c r="F54" s="363">
        <f>A54*D54</f>
        <v>0</v>
      </c>
      <c r="G54" s="147"/>
    </row>
    <row r="55" spans="1:7" s="80" customFormat="1" ht="12" customHeight="1" x14ac:dyDescent="0.2">
      <c r="A55" s="360"/>
      <c r="B55" s="10">
        <v>0</v>
      </c>
      <c r="C55" s="97" t="s">
        <v>158</v>
      </c>
      <c r="D55" s="362"/>
      <c r="E55" s="98"/>
      <c r="F55" s="364"/>
      <c r="G55" s="100"/>
    </row>
    <row r="56" spans="1:7" ht="12" customHeight="1" x14ac:dyDescent="0.2">
      <c r="A56" s="311">
        <v>0</v>
      </c>
      <c r="B56" s="141"/>
      <c r="C56" s="97" t="s">
        <v>24</v>
      </c>
      <c r="D56" s="61">
        <v>5</v>
      </c>
      <c r="E56" s="92"/>
      <c r="F56" s="93">
        <f>A56*D56</f>
        <v>0</v>
      </c>
      <c r="G56" s="94"/>
    </row>
    <row r="57" spans="1:7" ht="12" customHeight="1" x14ac:dyDescent="0.2">
      <c r="A57" s="308">
        <v>0</v>
      </c>
      <c r="B57" s="139"/>
      <c r="C57" s="70" t="s">
        <v>189</v>
      </c>
      <c r="D57" s="45">
        <f>D7/3+D8/1.5</f>
        <v>0</v>
      </c>
      <c r="E57" s="92"/>
      <c r="F57" s="363">
        <f>A57*D57+A58*D58</f>
        <v>0</v>
      </c>
      <c r="G57" s="147"/>
    </row>
    <row r="58" spans="1:7" ht="12" customHeight="1" x14ac:dyDescent="0.2">
      <c r="A58" s="308">
        <v>0</v>
      </c>
      <c r="B58" s="139"/>
      <c r="C58" s="70" t="s">
        <v>190</v>
      </c>
      <c r="D58" s="118">
        <f>4+D7/3</f>
        <v>4</v>
      </c>
      <c r="E58" s="92"/>
      <c r="F58" s="365"/>
      <c r="G58" s="94"/>
    </row>
    <row r="59" spans="1:7" ht="12" customHeight="1" x14ac:dyDescent="0.2">
      <c r="A59" s="215">
        <v>0</v>
      </c>
      <c r="B59" s="142"/>
      <c r="C59" s="95" t="s">
        <v>26</v>
      </c>
      <c r="D59" s="49">
        <f>D6</f>
        <v>0</v>
      </c>
      <c r="E59" s="96"/>
      <c r="F59" s="363">
        <f>A59*D59+A60*D60</f>
        <v>0</v>
      </c>
      <c r="G59" s="147"/>
    </row>
    <row r="60" spans="1:7" ht="12" customHeight="1" x14ac:dyDescent="0.2">
      <c r="A60" s="217">
        <v>0</v>
      </c>
      <c r="B60" s="141"/>
      <c r="C60" s="97" t="s">
        <v>194</v>
      </c>
      <c r="D60" s="54">
        <f>D6*1.25</f>
        <v>0</v>
      </c>
      <c r="E60" s="98"/>
      <c r="F60" s="366"/>
      <c r="G60" s="100"/>
    </row>
    <row r="61" spans="1:7" ht="12" customHeight="1" x14ac:dyDescent="0.2">
      <c r="A61" s="216">
        <v>0</v>
      </c>
      <c r="B61" s="8">
        <v>0</v>
      </c>
      <c r="C61" s="71" t="s">
        <v>27</v>
      </c>
      <c r="D61" s="45">
        <f>(B61+D4)/1.5</f>
        <v>0</v>
      </c>
      <c r="E61" s="92"/>
      <c r="F61" s="93">
        <f t="shared" ref="F61:F80" si="2">A61*D61</f>
        <v>0</v>
      </c>
      <c r="G61" s="94"/>
    </row>
    <row r="62" spans="1:7" ht="12" customHeight="1" x14ac:dyDescent="0.2">
      <c r="A62" s="308">
        <v>0</v>
      </c>
      <c r="B62" s="8">
        <v>0</v>
      </c>
      <c r="C62" s="71" t="s">
        <v>28</v>
      </c>
      <c r="D62" s="45">
        <f>(B62*1.5-D8)/2</f>
        <v>0</v>
      </c>
      <c r="E62" s="92"/>
      <c r="F62" s="93">
        <f t="shared" si="2"/>
        <v>0</v>
      </c>
      <c r="G62" s="94"/>
    </row>
    <row r="63" spans="1:7" ht="12" customHeight="1" x14ac:dyDescent="0.2">
      <c r="A63" s="308">
        <v>0</v>
      </c>
      <c r="B63" s="139"/>
      <c r="C63" s="71" t="s">
        <v>29</v>
      </c>
      <c r="D63" s="45">
        <v>3</v>
      </c>
      <c r="E63" s="92"/>
      <c r="F63" s="93">
        <f t="shared" si="2"/>
        <v>0</v>
      </c>
      <c r="G63" s="94"/>
    </row>
    <row r="64" spans="1:7" ht="12" customHeight="1" x14ac:dyDescent="0.2">
      <c r="A64" s="126">
        <v>0</v>
      </c>
      <c r="B64" s="9">
        <v>0</v>
      </c>
      <c r="C64" s="131" t="s">
        <v>30</v>
      </c>
      <c r="D64" s="49">
        <f>5-B64+D3</f>
        <v>5</v>
      </c>
      <c r="E64" s="96"/>
      <c r="F64" s="50">
        <f t="shared" si="2"/>
        <v>0</v>
      </c>
      <c r="G64" s="51"/>
    </row>
    <row r="65" spans="1:7" ht="12" customHeight="1" x14ac:dyDescent="0.2">
      <c r="A65" s="124">
        <v>0</v>
      </c>
      <c r="B65" s="139"/>
      <c r="C65" s="99" t="s">
        <v>31</v>
      </c>
      <c r="D65" s="45">
        <v>1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139"/>
      <c r="C66" s="99" t="s">
        <v>32</v>
      </c>
      <c r="D66" s="58">
        <f>(D4+D6)/1.5</f>
        <v>0</v>
      </c>
      <c r="E66" s="92"/>
      <c r="F66" s="52">
        <f t="shared" si="2"/>
        <v>0</v>
      </c>
      <c r="G66" s="53"/>
    </row>
    <row r="67" spans="1:7" ht="12" customHeight="1" x14ac:dyDescent="0.2">
      <c r="A67" s="124">
        <v>0</v>
      </c>
      <c r="B67" s="8">
        <v>0</v>
      </c>
      <c r="C67" s="99" t="s">
        <v>33</v>
      </c>
      <c r="D67" s="45">
        <f>B67/2</f>
        <v>0</v>
      </c>
      <c r="E67" s="92"/>
      <c r="F67" s="52">
        <f t="shared" si="2"/>
        <v>0</v>
      </c>
      <c r="G67" s="53"/>
    </row>
    <row r="68" spans="1:7" ht="12" customHeight="1" x14ac:dyDescent="0.2">
      <c r="A68" s="125">
        <v>0</v>
      </c>
      <c r="B68" s="139"/>
      <c r="C68" s="132" t="s">
        <v>34</v>
      </c>
      <c r="D68" s="54">
        <v>4</v>
      </c>
      <c r="E68" s="98"/>
      <c r="F68" s="55">
        <f t="shared" si="2"/>
        <v>0</v>
      </c>
      <c r="G68" s="56"/>
    </row>
    <row r="69" spans="1:7" ht="12" customHeight="1" x14ac:dyDescent="0.2">
      <c r="A69" s="308">
        <v>0</v>
      </c>
      <c r="B69" s="139"/>
      <c r="C69" s="206" t="s">
        <v>233</v>
      </c>
      <c r="D69" s="45">
        <f>(D2+D8)/3</f>
        <v>0</v>
      </c>
      <c r="E69" s="92"/>
      <c r="F69" s="93">
        <f t="shared" si="2"/>
        <v>0</v>
      </c>
      <c r="G69" s="94"/>
    </row>
    <row r="70" spans="1:7" ht="12" customHeight="1" x14ac:dyDescent="0.2">
      <c r="A70" s="308">
        <v>0</v>
      </c>
      <c r="B70" s="139"/>
      <c r="C70" s="258" t="s">
        <v>255</v>
      </c>
      <c r="D70" s="45">
        <v>4</v>
      </c>
      <c r="E70" s="92"/>
      <c r="F70" s="93">
        <f t="shared" si="2"/>
        <v>0</v>
      </c>
      <c r="G70" s="94"/>
    </row>
    <row r="71" spans="1:7" ht="12" customHeight="1" x14ac:dyDescent="0.2">
      <c r="A71" s="216">
        <v>0</v>
      </c>
      <c r="B71" s="8">
        <v>0</v>
      </c>
      <c r="C71" s="71" t="s">
        <v>36</v>
      </c>
      <c r="D71" s="45">
        <f>B71/2*(D4+D6-1-B71)</f>
        <v>0</v>
      </c>
      <c r="E71" s="92"/>
      <c r="F71" s="93">
        <f t="shared" si="2"/>
        <v>0</v>
      </c>
      <c r="G71" s="94"/>
    </row>
    <row r="72" spans="1:7" ht="12" customHeight="1" x14ac:dyDescent="0.2">
      <c r="A72" s="308">
        <v>0</v>
      </c>
      <c r="B72" s="139"/>
      <c r="C72" s="71" t="s">
        <v>179</v>
      </c>
      <c r="D72" s="45">
        <v>1</v>
      </c>
      <c r="E72" s="92"/>
      <c r="F72" s="93">
        <f t="shared" si="2"/>
        <v>0</v>
      </c>
      <c r="G72" s="94"/>
    </row>
    <row r="73" spans="1:7" ht="12" customHeight="1" x14ac:dyDescent="0.2">
      <c r="A73" s="308">
        <v>0</v>
      </c>
      <c r="B73" s="8">
        <v>0</v>
      </c>
      <c r="C73" s="206" t="s">
        <v>234</v>
      </c>
      <c r="D73" s="45">
        <f>D7*0.5*B73</f>
        <v>0</v>
      </c>
      <c r="E73" s="92"/>
      <c r="F73" s="93">
        <f t="shared" si="2"/>
        <v>0</v>
      </c>
      <c r="G73" s="94"/>
    </row>
    <row r="74" spans="1:7" ht="12" customHeight="1" x14ac:dyDescent="0.2">
      <c r="A74" s="308">
        <v>0</v>
      </c>
      <c r="B74" s="139"/>
      <c r="C74" s="206" t="s">
        <v>252</v>
      </c>
      <c r="D74" s="72">
        <v>3</v>
      </c>
      <c r="E74" s="92"/>
      <c r="F74" s="93">
        <f t="shared" si="2"/>
        <v>0</v>
      </c>
      <c r="G74" s="94"/>
    </row>
    <row r="75" spans="1:7" ht="12" customHeight="1" x14ac:dyDescent="0.2">
      <c r="A75" s="310">
        <v>0</v>
      </c>
      <c r="B75" s="142"/>
      <c r="C75" s="208" t="s">
        <v>239</v>
      </c>
      <c r="D75" s="133">
        <f>-D7/3</f>
        <v>0</v>
      </c>
      <c r="E75" s="92"/>
      <c r="F75" s="349">
        <f>A75*D75+A76*D76+A77*D77+A78*D78</f>
        <v>0</v>
      </c>
      <c r="G75" s="149"/>
    </row>
    <row r="76" spans="1:7" s="77" customFormat="1" ht="12" customHeight="1" x14ac:dyDescent="0.2">
      <c r="A76" s="308">
        <v>0</v>
      </c>
      <c r="B76" s="139"/>
      <c r="C76" s="206" t="s">
        <v>240</v>
      </c>
      <c r="D76" s="118">
        <f>-D7/2</f>
        <v>0</v>
      </c>
      <c r="E76" s="92"/>
      <c r="F76" s="350"/>
      <c r="G76" s="60"/>
    </row>
    <row r="77" spans="1:7" s="77" customFormat="1" ht="12" customHeight="1" x14ac:dyDescent="0.2">
      <c r="A77" s="308">
        <v>0</v>
      </c>
      <c r="B77" s="139"/>
      <c r="C77" s="206" t="s">
        <v>241</v>
      </c>
      <c r="D77" s="118">
        <f>-D7</f>
        <v>0</v>
      </c>
      <c r="E77" s="92"/>
      <c r="F77" s="350"/>
      <c r="G77" s="60"/>
    </row>
    <row r="78" spans="1:7" ht="12" customHeight="1" x14ac:dyDescent="0.2">
      <c r="A78" s="311">
        <v>0</v>
      </c>
      <c r="B78" s="141"/>
      <c r="C78" s="209" t="s">
        <v>242</v>
      </c>
      <c r="D78" s="61">
        <f>-D7*1.5</f>
        <v>0</v>
      </c>
      <c r="E78" s="92"/>
      <c r="F78" s="351"/>
      <c r="G78" s="151"/>
    </row>
    <row r="79" spans="1:7" ht="12" customHeight="1" x14ac:dyDescent="0.2">
      <c r="A79" s="308">
        <v>0</v>
      </c>
      <c r="B79" s="139"/>
      <c r="C79" s="71" t="s">
        <v>40</v>
      </c>
      <c r="D79" s="45">
        <f>D6/2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08">
        <v>0</v>
      </c>
      <c r="B80" s="8">
        <v>0</v>
      </c>
      <c r="C80" s="207" t="s">
        <v>232</v>
      </c>
      <c r="D80" s="314">
        <f>B80/2.5</f>
        <v>0</v>
      </c>
      <c r="E80" s="92"/>
      <c r="F80" s="93">
        <f t="shared" si="2"/>
        <v>0</v>
      </c>
      <c r="G80" s="94"/>
    </row>
    <row r="81" spans="1:7" s="77" customFormat="1" ht="12" customHeight="1" x14ac:dyDescent="0.2">
      <c r="A81" s="308">
        <v>0</v>
      </c>
      <c r="B81" s="139"/>
      <c r="C81" s="206" t="s">
        <v>238</v>
      </c>
      <c r="D81" s="46" t="s">
        <v>154</v>
      </c>
      <c r="E81" s="92"/>
      <c r="F81" s="47" t="s">
        <v>146</v>
      </c>
      <c r="G81" s="48">
        <f>A81*20</f>
        <v>0</v>
      </c>
    </row>
    <row r="82" spans="1:7" ht="12" customHeight="1" x14ac:dyDescent="0.2">
      <c r="A82" s="126">
        <v>0</v>
      </c>
      <c r="B82" s="139"/>
      <c r="C82" s="131" t="s">
        <v>42</v>
      </c>
      <c r="D82" s="49">
        <v>1</v>
      </c>
      <c r="E82" s="96"/>
      <c r="F82" s="50">
        <f t="shared" ref="F82:F93" si="3">A82*D82</f>
        <v>0</v>
      </c>
      <c r="G82" s="51"/>
    </row>
    <row r="83" spans="1:7" ht="12" customHeight="1" x14ac:dyDescent="0.2">
      <c r="A83" s="124">
        <v>0</v>
      </c>
      <c r="B83" s="139"/>
      <c r="C83" s="99" t="s">
        <v>43</v>
      </c>
      <c r="D83" s="45">
        <v>1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224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8">
        <v>0</v>
      </c>
      <c r="C85" s="99" t="s">
        <v>44</v>
      </c>
      <c r="D85" s="45">
        <f>B85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45</v>
      </c>
      <c r="D86" s="45">
        <f>D4/2</f>
        <v>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46</v>
      </c>
      <c r="D87" s="45">
        <f>10-D5</f>
        <v>10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47</v>
      </c>
      <c r="D88" s="45">
        <f>D4/2</f>
        <v>0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139"/>
      <c r="C89" s="99" t="s">
        <v>48</v>
      </c>
      <c r="D89" s="45">
        <v>1</v>
      </c>
      <c r="E89" s="92"/>
      <c r="F89" s="52">
        <f t="shared" si="3"/>
        <v>0</v>
      </c>
      <c r="G89" s="53"/>
    </row>
    <row r="90" spans="1:7" ht="12" customHeight="1" x14ac:dyDescent="0.2">
      <c r="A90" s="124">
        <v>0</v>
      </c>
      <c r="B90" s="8">
        <v>0</v>
      </c>
      <c r="C90" s="210" t="s">
        <v>235</v>
      </c>
      <c r="D90" s="45">
        <f>B90*D2/20</f>
        <v>0</v>
      </c>
      <c r="E90" s="92"/>
      <c r="F90" s="52">
        <f t="shared" si="3"/>
        <v>0</v>
      </c>
      <c r="G90" s="53"/>
    </row>
    <row r="91" spans="1:7" ht="12" customHeight="1" x14ac:dyDescent="0.2">
      <c r="A91" s="125">
        <v>0</v>
      </c>
      <c r="B91" s="139"/>
      <c r="C91" s="132" t="s">
        <v>50</v>
      </c>
      <c r="D91" s="54">
        <f>(D3+D7)/2</f>
        <v>0</v>
      </c>
      <c r="E91" s="98"/>
      <c r="F91" s="55">
        <f t="shared" si="3"/>
        <v>0</v>
      </c>
      <c r="G91" s="56"/>
    </row>
    <row r="92" spans="1:7" ht="12" customHeight="1" x14ac:dyDescent="0.2">
      <c r="A92" s="308">
        <v>0</v>
      </c>
      <c r="B92" s="139"/>
      <c r="C92" s="71" t="s">
        <v>197</v>
      </c>
      <c r="D92" s="45">
        <v>5</v>
      </c>
      <c r="E92" s="92"/>
      <c r="F92" s="93">
        <f>A92*D92</f>
        <v>0</v>
      </c>
      <c r="G92" s="94"/>
    </row>
    <row r="93" spans="1:7" s="212" customFormat="1" ht="12" customHeight="1" x14ac:dyDescent="0.2">
      <c r="A93" s="211">
        <v>0</v>
      </c>
      <c r="B93" s="134">
        <v>0</v>
      </c>
      <c r="C93" s="232" t="s">
        <v>236</v>
      </c>
      <c r="D93" s="170">
        <f>B93*1.5</f>
        <v>0</v>
      </c>
      <c r="E93" s="104"/>
      <c r="F93" s="62">
        <f t="shared" si="3"/>
        <v>0</v>
      </c>
      <c r="G93" s="63"/>
    </row>
    <row r="94" spans="1:7" ht="12" customHeight="1" x14ac:dyDescent="0.2">
      <c r="A94" s="377">
        <v>0</v>
      </c>
      <c r="B94" s="139"/>
      <c r="C94" s="71" t="s">
        <v>187</v>
      </c>
      <c r="D94" s="45">
        <f>D7/3</f>
        <v>0</v>
      </c>
      <c r="E94" s="92"/>
      <c r="F94" s="363">
        <f>A94*D94+B95*D95+B96*D96+B97*D97</f>
        <v>0</v>
      </c>
      <c r="G94" s="147"/>
    </row>
    <row r="95" spans="1:7" ht="12" customHeight="1" x14ac:dyDescent="0.2">
      <c r="A95" s="378"/>
      <c r="B95" s="8">
        <v>0</v>
      </c>
      <c r="C95" s="136" t="s">
        <v>55</v>
      </c>
      <c r="D95" s="45">
        <f>D8/1.5</f>
        <v>0</v>
      </c>
      <c r="E95" s="92"/>
      <c r="F95" s="365"/>
      <c r="G95" s="94"/>
    </row>
    <row r="96" spans="1:7" ht="12" customHeight="1" x14ac:dyDescent="0.2">
      <c r="A96" s="378"/>
      <c r="B96" s="8">
        <v>0</v>
      </c>
      <c r="C96" s="136" t="s">
        <v>56</v>
      </c>
      <c r="D96" s="45">
        <v>5</v>
      </c>
      <c r="E96" s="92"/>
      <c r="F96" s="365"/>
      <c r="G96" s="94"/>
    </row>
    <row r="97" spans="1:7" ht="12" customHeight="1" x14ac:dyDescent="0.2">
      <c r="A97" s="379"/>
      <c r="B97" s="8">
        <v>0</v>
      </c>
      <c r="C97" s="137" t="s">
        <v>57</v>
      </c>
      <c r="D97" s="61">
        <f>D8/1.5</f>
        <v>0</v>
      </c>
      <c r="E97" s="92"/>
      <c r="F97" s="366"/>
      <c r="G97" s="100"/>
    </row>
    <row r="98" spans="1:7" ht="12" customHeight="1" x14ac:dyDescent="0.2">
      <c r="A98" s="308">
        <v>0</v>
      </c>
      <c r="B98" s="139"/>
      <c r="C98" s="71" t="s">
        <v>127</v>
      </c>
      <c r="D98" s="45">
        <f>D2/5</f>
        <v>0</v>
      </c>
      <c r="E98" s="92"/>
      <c r="F98" s="309">
        <f t="shared" ref="F98:F108" si="4">A98*D98</f>
        <v>0</v>
      </c>
      <c r="G98" s="147"/>
    </row>
    <row r="99" spans="1:7" ht="12" customHeight="1" x14ac:dyDescent="0.2">
      <c r="A99" s="308">
        <v>0</v>
      </c>
      <c r="B99" s="139"/>
      <c r="C99" s="71" t="s">
        <v>159</v>
      </c>
      <c r="D99" s="45">
        <f>D8/1.5</f>
        <v>0</v>
      </c>
      <c r="E99" s="92"/>
      <c r="F99" s="199">
        <f t="shared" si="4"/>
        <v>0</v>
      </c>
      <c r="G99" s="94"/>
    </row>
    <row r="100" spans="1:7" ht="12" customHeight="1" x14ac:dyDescent="0.2">
      <c r="A100" s="308">
        <v>0</v>
      </c>
      <c r="B100" s="139"/>
      <c r="C100" s="71" t="s">
        <v>128</v>
      </c>
      <c r="D100" s="45">
        <v>2</v>
      </c>
      <c r="E100" s="92"/>
      <c r="F100" s="199">
        <f t="shared" si="4"/>
        <v>0</v>
      </c>
      <c r="G100" s="94"/>
    </row>
    <row r="101" spans="1:7" ht="12" customHeight="1" x14ac:dyDescent="0.2">
      <c r="A101" s="311">
        <v>0</v>
      </c>
      <c r="B101" s="10">
        <v>0</v>
      </c>
      <c r="C101" s="97" t="s">
        <v>129</v>
      </c>
      <c r="D101" s="65">
        <f>B101</f>
        <v>0</v>
      </c>
      <c r="E101" s="92"/>
      <c r="F101" s="312">
        <f t="shared" si="4"/>
        <v>0</v>
      </c>
      <c r="G101" s="100"/>
    </row>
    <row r="102" spans="1:7" ht="12" customHeight="1" x14ac:dyDescent="0.2">
      <c r="A102" s="310">
        <v>0</v>
      </c>
      <c r="B102" s="380">
        <v>0</v>
      </c>
      <c r="C102" s="95" t="s">
        <v>227</v>
      </c>
      <c r="D102" s="133">
        <f>B102*D2/10</f>
        <v>0</v>
      </c>
      <c r="E102" s="92"/>
      <c r="F102" s="367">
        <f>A102*D102+A103*D103</f>
        <v>0</v>
      </c>
      <c r="G102" s="234"/>
    </row>
    <row r="103" spans="1:7" ht="12" customHeight="1" x14ac:dyDescent="0.2">
      <c r="A103" s="311">
        <v>0</v>
      </c>
      <c r="B103" s="381"/>
      <c r="C103" s="97" t="s">
        <v>228</v>
      </c>
      <c r="D103" s="61">
        <f>2*B102*D2/10</f>
        <v>0</v>
      </c>
      <c r="E103" s="92"/>
      <c r="F103" s="382"/>
      <c r="G103" s="259"/>
    </row>
    <row r="104" spans="1:7" ht="12" customHeight="1" x14ac:dyDescent="0.2">
      <c r="A104" s="308">
        <v>0</v>
      </c>
      <c r="B104" s="8">
        <v>0</v>
      </c>
      <c r="C104" s="71" t="s">
        <v>58</v>
      </c>
      <c r="D104" s="45">
        <f>SQRT(B104)*(D5+D8)*D2/30</f>
        <v>0</v>
      </c>
      <c r="E104" s="92"/>
      <c r="F104" s="93">
        <f t="shared" si="4"/>
        <v>0</v>
      </c>
      <c r="G104" s="94"/>
    </row>
    <row r="105" spans="1:7" s="77" customFormat="1" ht="12" customHeight="1" x14ac:dyDescent="0.2">
      <c r="A105" s="308">
        <v>0</v>
      </c>
      <c r="B105" s="8">
        <v>0</v>
      </c>
      <c r="C105" s="206" t="s">
        <v>259</v>
      </c>
      <c r="D105" s="45">
        <f>2+B105</f>
        <v>2</v>
      </c>
      <c r="E105" s="92"/>
      <c r="F105" s="93">
        <f t="shared" si="4"/>
        <v>0</v>
      </c>
      <c r="G105" s="94"/>
    </row>
    <row r="106" spans="1:7" ht="12" customHeight="1" x14ac:dyDescent="0.2">
      <c r="A106" s="308">
        <v>0</v>
      </c>
      <c r="B106" s="139"/>
      <c r="C106" s="71" t="s">
        <v>220</v>
      </c>
      <c r="D106" s="45">
        <v>12</v>
      </c>
      <c r="E106" s="92"/>
      <c r="F106" s="218">
        <f>A106*D106</f>
        <v>0</v>
      </c>
      <c r="G106" s="219"/>
    </row>
    <row r="107" spans="1:7" ht="12" customHeight="1" x14ac:dyDescent="0.2">
      <c r="A107" s="308">
        <v>0</v>
      </c>
      <c r="B107" s="139"/>
      <c r="C107" s="71" t="s">
        <v>59</v>
      </c>
      <c r="D107" s="45">
        <v>2</v>
      </c>
      <c r="E107" s="92"/>
      <c r="F107" s="93">
        <f t="shared" si="4"/>
        <v>0</v>
      </c>
      <c r="G107" s="94"/>
    </row>
    <row r="108" spans="1:7" ht="12" customHeight="1" x14ac:dyDescent="0.2">
      <c r="A108" s="311">
        <v>0</v>
      </c>
      <c r="B108" s="8">
        <v>0</v>
      </c>
      <c r="C108" s="79" t="s">
        <v>60</v>
      </c>
      <c r="D108" s="61">
        <f>B108/4</f>
        <v>0</v>
      </c>
      <c r="E108" s="92"/>
      <c r="F108" s="93">
        <f t="shared" si="4"/>
        <v>0</v>
      </c>
      <c r="G108" s="94"/>
    </row>
    <row r="109" spans="1:7" ht="12" customHeight="1" x14ac:dyDescent="0.2">
      <c r="A109" s="308">
        <v>0</v>
      </c>
      <c r="B109" s="139"/>
      <c r="C109" s="71" t="s">
        <v>61</v>
      </c>
      <c r="D109" s="45">
        <v>2</v>
      </c>
      <c r="E109" s="92"/>
      <c r="F109" s="363">
        <f>A109*D109+A110*D110+A111*D111+A112*D112</f>
        <v>0</v>
      </c>
      <c r="G109" s="147"/>
    </row>
    <row r="110" spans="1:7" ht="12" customHeight="1" x14ac:dyDescent="0.2">
      <c r="A110" s="308">
        <v>0</v>
      </c>
      <c r="B110" s="139"/>
      <c r="C110" s="71" t="s">
        <v>62</v>
      </c>
      <c r="D110" s="45">
        <v>4</v>
      </c>
      <c r="E110" s="92"/>
      <c r="F110" s="365"/>
      <c r="G110" s="94"/>
    </row>
    <row r="111" spans="1:7" ht="12" customHeight="1" x14ac:dyDescent="0.2">
      <c r="A111" s="308">
        <v>0</v>
      </c>
      <c r="B111" s="139"/>
      <c r="C111" s="71" t="s">
        <v>63</v>
      </c>
      <c r="D111" s="45">
        <v>6</v>
      </c>
      <c r="E111" s="92"/>
      <c r="F111" s="365"/>
      <c r="G111" s="94"/>
    </row>
    <row r="112" spans="1:7" ht="12" customHeight="1" x14ac:dyDescent="0.2">
      <c r="A112" s="308">
        <v>0</v>
      </c>
      <c r="B112" s="139"/>
      <c r="C112" s="70" t="s">
        <v>64</v>
      </c>
      <c r="D112" s="61">
        <v>8</v>
      </c>
      <c r="E112" s="92"/>
      <c r="F112" s="366"/>
      <c r="G112" s="100"/>
    </row>
    <row r="113" spans="1:7" ht="12" customHeight="1" x14ac:dyDescent="0.2">
      <c r="A113" s="310">
        <v>0</v>
      </c>
      <c r="B113" s="142"/>
      <c r="C113" s="95" t="s">
        <v>65</v>
      </c>
      <c r="D113" s="45">
        <v>2</v>
      </c>
      <c r="E113" s="92"/>
      <c r="F113" s="363">
        <f>A113*D113+A114*D114+A115*D115+A116*D116</f>
        <v>0</v>
      </c>
      <c r="G113" s="147"/>
    </row>
    <row r="114" spans="1:7" ht="12" customHeight="1" x14ac:dyDescent="0.2">
      <c r="A114" s="308">
        <v>0</v>
      </c>
      <c r="B114" s="139"/>
      <c r="C114" s="71" t="s">
        <v>66</v>
      </c>
      <c r="D114" s="45">
        <v>4</v>
      </c>
      <c r="E114" s="92"/>
      <c r="F114" s="365"/>
      <c r="G114" s="94"/>
    </row>
    <row r="115" spans="1:7" ht="12" customHeight="1" x14ac:dyDescent="0.2">
      <c r="A115" s="308">
        <v>0</v>
      </c>
      <c r="B115" s="139"/>
      <c r="C115" s="71" t="s">
        <v>67</v>
      </c>
      <c r="D115" s="45">
        <v>6</v>
      </c>
      <c r="E115" s="92"/>
      <c r="F115" s="365"/>
      <c r="G115" s="94"/>
    </row>
    <row r="116" spans="1:7" ht="12" customHeight="1" x14ac:dyDescent="0.2">
      <c r="A116" s="311">
        <v>0</v>
      </c>
      <c r="B116" s="141"/>
      <c r="C116" s="97" t="s">
        <v>68</v>
      </c>
      <c r="D116" s="45">
        <v>8</v>
      </c>
      <c r="E116" s="92"/>
      <c r="F116" s="366"/>
      <c r="G116" s="100"/>
    </row>
    <row r="117" spans="1:7" ht="12" customHeight="1" x14ac:dyDescent="0.2">
      <c r="A117" s="311">
        <v>0</v>
      </c>
      <c r="B117" s="139"/>
      <c r="C117" s="79" t="s">
        <v>225</v>
      </c>
      <c r="D117" s="61">
        <f>D7*1.5</f>
        <v>0</v>
      </c>
      <c r="E117" s="92"/>
      <c r="F117" s="218">
        <f>A117*D117</f>
        <v>0</v>
      </c>
      <c r="G117" s="219"/>
    </row>
    <row r="118" spans="1:7" s="212" customFormat="1" ht="12" customHeight="1" x14ac:dyDescent="0.2">
      <c r="A118" s="211">
        <v>0</v>
      </c>
      <c r="B118" s="140"/>
      <c r="C118" s="223" t="s">
        <v>70</v>
      </c>
      <c r="D118" s="170">
        <f>D8/1.5</f>
        <v>0</v>
      </c>
      <c r="E118" s="104"/>
      <c r="F118" s="160">
        <f>A118*D118</f>
        <v>0</v>
      </c>
      <c r="G118" s="63"/>
    </row>
    <row r="119" spans="1:7" s="212" customFormat="1" ht="12" customHeight="1" x14ac:dyDescent="0.2">
      <c r="A119" s="102">
        <v>0</v>
      </c>
      <c r="B119" s="134">
        <v>0</v>
      </c>
      <c r="C119" s="103" t="s">
        <v>137</v>
      </c>
      <c r="D119" s="170">
        <f>B119</f>
        <v>0</v>
      </c>
      <c r="E119" s="104"/>
      <c r="F119" s="153">
        <f>A119*D119/2</f>
        <v>0</v>
      </c>
      <c r="G119" s="154"/>
    </row>
    <row r="120" spans="1:7" ht="12" customHeight="1" x14ac:dyDescent="0.2">
      <c r="A120" s="237">
        <v>0</v>
      </c>
      <c r="B120" s="8">
        <v>0</v>
      </c>
      <c r="C120" s="224" t="s">
        <v>73</v>
      </c>
      <c r="D120" s="45">
        <f>B120/2</f>
        <v>0</v>
      </c>
      <c r="E120" s="92"/>
      <c r="F120" s="306">
        <f>A120*D120</f>
        <v>0</v>
      </c>
      <c r="G120" s="53"/>
    </row>
    <row r="121" spans="1:7" ht="12" customHeight="1" x14ac:dyDescent="0.2">
      <c r="A121" s="237">
        <v>0</v>
      </c>
      <c r="B121" s="139"/>
      <c r="C121" s="224" t="s">
        <v>131</v>
      </c>
      <c r="D121" s="46">
        <v>-0.2</v>
      </c>
      <c r="E121" s="92"/>
      <c r="F121" s="159" t="s">
        <v>146</v>
      </c>
      <c r="G121" s="60">
        <f>-20*A121</f>
        <v>0</v>
      </c>
    </row>
    <row r="122" spans="1:7" ht="12" customHeight="1" x14ac:dyDescent="0.2">
      <c r="A122" s="237">
        <v>0</v>
      </c>
      <c r="B122" s="8">
        <v>0</v>
      </c>
      <c r="C122" s="224" t="s">
        <v>74</v>
      </c>
      <c r="D122" s="45">
        <f>7-B122</f>
        <v>7</v>
      </c>
      <c r="E122" s="92"/>
      <c r="F122" s="30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75</v>
      </c>
      <c r="D123" s="45">
        <f>ABS(D4-D6)/2</f>
        <v>0</v>
      </c>
      <c r="E123" s="92"/>
      <c r="F123" s="306">
        <f>A123*D123</f>
        <v>0</v>
      </c>
      <c r="G123" s="53"/>
    </row>
    <row r="124" spans="1:7" ht="12" customHeight="1" x14ac:dyDescent="0.2">
      <c r="A124" s="237">
        <v>0</v>
      </c>
      <c r="B124" s="139"/>
      <c r="C124" s="224" t="s">
        <v>76</v>
      </c>
      <c r="D124" s="45">
        <f>D7/3+D8/1.5</f>
        <v>0</v>
      </c>
      <c r="E124" s="92"/>
      <c r="F124" s="306">
        <f>A124*D124</f>
        <v>0</v>
      </c>
      <c r="G124" s="53"/>
    </row>
    <row r="125" spans="1:7" s="77" customFormat="1" ht="12" customHeight="1" x14ac:dyDescent="0.2">
      <c r="A125" s="237">
        <v>0</v>
      </c>
      <c r="B125" s="8">
        <v>0</v>
      </c>
      <c r="C125" s="225" t="s">
        <v>231</v>
      </c>
      <c r="D125" s="314">
        <f>B125/2.5</f>
        <v>0</v>
      </c>
      <c r="E125" s="92"/>
      <c r="F125" s="306">
        <f t="shared" ref="F125" si="5">A125*D125</f>
        <v>0</v>
      </c>
      <c r="G125" s="53"/>
    </row>
    <row r="126" spans="1:7" ht="12" customHeight="1" x14ac:dyDescent="0.2">
      <c r="A126" s="237">
        <v>0</v>
      </c>
      <c r="B126" s="8">
        <v>0</v>
      </c>
      <c r="C126" s="224" t="s">
        <v>77</v>
      </c>
      <c r="D126" s="45">
        <f>4+B126</f>
        <v>4</v>
      </c>
      <c r="E126" s="92"/>
      <c r="F126" s="306">
        <f>A126*D126</f>
        <v>0</v>
      </c>
      <c r="G126" s="53"/>
    </row>
    <row r="127" spans="1:7" s="76" customFormat="1" ht="12" customHeight="1" x14ac:dyDescent="0.2">
      <c r="A127" s="310">
        <v>0</v>
      </c>
      <c r="B127" s="142"/>
      <c r="C127" s="95" t="s">
        <v>78</v>
      </c>
      <c r="D127" s="49">
        <f>D6/2</f>
        <v>0</v>
      </c>
      <c r="E127" s="96"/>
      <c r="F127" s="305">
        <f t="shared" ref="F127:F134" si="6">A127*D127</f>
        <v>0</v>
      </c>
      <c r="G127" s="51"/>
    </row>
    <row r="128" spans="1:7" s="77" customFormat="1" ht="12" customHeight="1" x14ac:dyDescent="0.2">
      <c r="A128" s="308">
        <v>0</v>
      </c>
      <c r="B128" s="139"/>
      <c r="C128" s="71" t="s">
        <v>79</v>
      </c>
      <c r="D128" s="45">
        <v>-1</v>
      </c>
      <c r="E128" s="92"/>
      <c r="F128" s="159">
        <f t="shared" si="6"/>
        <v>0</v>
      </c>
      <c r="G128" s="60"/>
    </row>
    <row r="129" spans="1:7" s="77" customFormat="1" ht="12" customHeight="1" x14ac:dyDescent="0.2">
      <c r="A129" s="308">
        <v>0</v>
      </c>
      <c r="B129" s="134">
        <v>0</v>
      </c>
      <c r="C129" s="206" t="s">
        <v>257</v>
      </c>
      <c r="D129" s="264">
        <f>(4-B129)/2</f>
        <v>2</v>
      </c>
      <c r="E129" s="92"/>
      <c r="F129" s="306">
        <f t="shared" si="6"/>
        <v>0</v>
      </c>
      <c r="G129" s="53"/>
    </row>
    <row r="130" spans="1:7" s="77" customFormat="1" ht="12" customHeight="1" x14ac:dyDescent="0.2">
      <c r="A130" s="308">
        <v>0</v>
      </c>
      <c r="B130" s="139"/>
      <c r="C130" s="71" t="s">
        <v>81</v>
      </c>
      <c r="D130" s="45">
        <v>2</v>
      </c>
      <c r="E130" s="92"/>
      <c r="F130" s="306">
        <f t="shared" si="6"/>
        <v>0</v>
      </c>
      <c r="G130" s="53"/>
    </row>
    <row r="131" spans="1:7" s="77" customFormat="1" ht="12" customHeight="1" x14ac:dyDescent="0.2">
      <c r="A131" s="316">
        <v>0</v>
      </c>
      <c r="B131" s="139"/>
      <c r="C131" s="71" t="s">
        <v>83</v>
      </c>
      <c r="D131" s="45">
        <v>-2</v>
      </c>
      <c r="E131" s="92"/>
      <c r="F131" s="159">
        <f t="shared" si="6"/>
        <v>0</v>
      </c>
      <c r="G131" s="60"/>
    </row>
    <row r="132" spans="1:7" s="80" customFormat="1" ht="12" customHeight="1" x14ac:dyDescent="0.2">
      <c r="A132" s="317">
        <v>0</v>
      </c>
      <c r="B132" s="141"/>
      <c r="C132" s="319" t="s">
        <v>260</v>
      </c>
      <c r="D132" s="54">
        <f>D2/5+B104</f>
        <v>0</v>
      </c>
      <c r="E132" s="98"/>
      <c r="F132" s="322">
        <f t="shared" si="6"/>
        <v>0</v>
      </c>
      <c r="G132" s="323"/>
    </row>
    <row r="133" spans="1:7" s="76" customFormat="1" ht="12" customHeight="1" x14ac:dyDescent="0.2">
      <c r="A133" s="238">
        <v>0</v>
      </c>
      <c r="B133" s="142"/>
      <c r="C133" s="226" t="s">
        <v>84</v>
      </c>
      <c r="D133" s="49">
        <f>D2/2</f>
        <v>0</v>
      </c>
      <c r="E133" s="96"/>
      <c r="F133" s="302">
        <f t="shared" si="6"/>
        <v>0</v>
      </c>
      <c r="G133" s="220"/>
    </row>
    <row r="134" spans="1:7" s="80" customFormat="1" ht="12" customHeight="1" x14ac:dyDescent="0.2">
      <c r="A134" s="239">
        <v>0</v>
      </c>
      <c r="B134" s="141"/>
      <c r="C134" s="227" t="s">
        <v>86</v>
      </c>
      <c r="D134" s="54">
        <f>D3/2</f>
        <v>0</v>
      </c>
      <c r="E134" s="98"/>
      <c r="F134" s="304">
        <f t="shared" si="6"/>
        <v>0</v>
      </c>
      <c r="G134" s="222"/>
    </row>
    <row r="135" spans="1:7" ht="12" customHeight="1" x14ac:dyDescent="0.2">
      <c r="A135" s="237">
        <v>0</v>
      </c>
      <c r="B135" s="139"/>
      <c r="C135" s="225" t="s">
        <v>244</v>
      </c>
      <c r="D135" s="118">
        <f>D7/3</f>
        <v>0</v>
      </c>
      <c r="E135" s="92"/>
      <c r="F135" s="367">
        <f>A135*D135+A136*D136+A1333*D137+A138*D138</f>
        <v>0</v>
      </c>
      <c r="G135" s="221"/>
    </row>
    <row r="136" spans="1:7" s="77" customFormat="1" ht="12" customHeight="1" x14ac:dyDescent="0.2">
      <c r="A136" s="237">
        <v>0</v>
      </c>
      <c r="B136" s="139"/>
      <c r="C136" s="225" t="s">
        <v>245</v>
      </c>
      <c r="D136" s="118">
        <f>D7/2</f>
        <v>0</v>
      </c>
      <c r="E136" s="92"/>
      <c r="F136" s="368"/>
      <c r="G136" s="221"/>
    </row>
    <row r="137" spans="1:7" s="77" customFormat="1" ht="12" customHeight="1" x14ac:dyDescent="0.2">
      <c r="A137" s="237">
        <v>0</v>
      </c>
      <c r="B137" s="139"/>
      <c r="C137" s="225" t="s">
        <v>246</v>
      </c>
      <c r="D137" s="118">
        <f>D7</f>
        <v>0</v>
      </c>
      <c r="E137" s="92"/>
      <c r="F137" s="368"/>
      <c r="G137" s="221"/>
    </row>
    <row r="138" spans="1:7" ht="12" customHeight="1" x14ac:dyDescent="0.2">
      <c r="A138" s="239">
        <v>0</v>
      </c>
      <c r="B138" s="139"/>
      <c r="C138" s="241" t="s">
        <v>247</v>
      </c>
      <c r="D138" s="61">
        <f>D7*1.5</f>
        <v>0</v>
      </c>
      <c r="E138" s="92"/>
      <c r="F138" s="369"/>
      <c r="G138" s="222"/>
    </row>
    <row r="139" spans="1:7" ht="12" customHeight="1" x14ac:dyDescent="0.2">
      <c r="A139" s="124">
        <v>0</v>
      </c>
      <c r="B139" s="168">
        <v>0</v>
      </c>
      <c r="C139" s="99" t="s">
        <v>221</v>
      </c>
      <c r="D139" s="45">
        <f>B139/2</f>
        <v>0</v>
      </c>
      <c r="E139" s="92"/>
      <c r="F139" s="218">
        <f>A139*D139</f>
        <v>0</v>
      </c>
      <c r="G139" s="219"/>
    </row>
    <row r="140" spans="1:7" ht="12" customHeight="1" x14ac:dyDescent="0.2">
      <c r="A140" s="237">
        <v>0</v>
      </c>
      <c r="B140" s="139"/>
      <c r="C140" s="224" t="s">
        <v>89</v>
      </c>
      <c r="D140" s="45">
        <v>2</v>
      </c>
      <c r="E140" s="92"/>
      <c r="F140" s="303">
        <f t="shared" ref="F140:F145" si="7">A140*D140</f>
        <v>0</v>
      </c>
      <c r="G140" s="221"/>
    </row>
    <row r="141" spans="1:7" ht="12" customHeight="1" x14ac:dyDescent="0.2">
      <c r="A141" s="237">
        <v>0</v>
      </c>
      <c r="B141" s="139"/>
      <c r="C141" s="224" t="s">
        <v>90</v>
      </c>
      <c r="D141" s="45">
        <v>2</v>
      </c>
      <c r="E141" s="92"/>
      <c r="F141" s="303">
        <f t="shared" si="7"/>
        <v>0</v>
      </c>
      <c r="G141" s="221"/>
    </row>
    <row r="142" spans="1:7" ht="12" customHeight="1" x14ac:dyDescent="0.2">
      <c r="A142" s="237">
        <v>0</v>
      </c>
      <c r="B142" s="8">
        <v>0</v>
      </c>
      <c r="C142" s="224" t="s">
        <v>91</v>
      </c>
      <c r="D142" s="45">
        <f>2*B142</f>
        <v>0</v>
      </c>
      <c r="E142" s="92"/>
      <c r="F142" s="303">
        <f t="shared" si="7"/>
        <v>0</v>
      </c>
      <c r="G142" s="221"/>
    </row>
    <row r="143" spans="1:7" ht="12" customHeight="1" x14ac:dyDescent="0.2">
      <c r="A143" s="237">
        <v>0</v>
      </c>
      <c r="B143" s="139"/>
      <c r="C143" s="224" t="s">
        <v>92</v>
      </c>
      <c r="D143" s="45">
        <f>D9/2</f>
        <v>0</v>
      </c>
      <c r="E143" s="92"/>
      <c r="F143" s="303">
        <f t="shared" si="7"/>
        <v>0</v>
      </c>
      <c r="G143" s="221"/>
    </row>
    <row r="144" spans="1:7" s="76" customFormat="1" ht="12" customHeight="1" x14ac:dyDescent="0.2">
      <c r="A144" s="310">
        <v>0</v>
      </c>
      <c r="B144" s="9">
        <v>0</v>
      </c>
      <c r="C144" s="95" t="s">
        <v>93</v>
      </c>
      <c r="D144" s="49">
        <f>B144</f>
        <v>0</v>
      </c>
      <c r="E144" s="96"/>
      <c r="F144" s="305">
        <f t="shared" si="7"/>
        <v>0</v>
      </c>
      <c r="G144" s="51"/>
    </row>
    <row r="145" spans="1:7" s="80" customFormat="1" ht="12" customHeight="1" x14ac:dyDescent="0.2">
      <c r="A145" s="311">
        <v>0</v>
      </c>
      <c r="B145" s="141"/>
      <c r="C145" s="97" t="s">
        <v>94</v>
      </c>
      <c r="D145" s="54">
        <v>4</v>
      </c>
      <c r="E145" s="98"/>
      <c r="F145" s="307">
        <f t="shared" si="7"/>
        <v>0</v>
      </c>
      <c r="G145" s="56"/>
    </row>
    <row r="146" spans="1:7" ht="12" customHeight="1" x14ac:dyDescent="0.2">
      <c r="A146" s="308">
        <v>0</v>
      </c>
      <c r="B146" s="139"/>
      <c r="C146" s="71" t="s">
        <v>95</v>
      </c>
      <c r="D146" s="118">
        <v>2</v>
      </c>
      <c r="E146" s="92"/>
      <c r="F146" s="370">
        <f>A146*D146+A147*D147+A148*D148+A149*D149</f>
        <v>0</v>
      </c>
      <c r="G146" s="53"/>
    </row>
    <row r="147" spans="1:7" ht="12" customHeight="1" x14ac:dyDescent="0.2">
      <c r="A147" s="308">
        <v>0</v>
      </c>
      <c r="B147" s="139"/>
      <c r="C147" s="71" t="s">
        <v>96</v>
      </c>
      <c r="D147" s="118">
        <v>4</v>
      </c>
      <c r="E147" s="92"/>
      <c r="F147" s="371"/>
      <c r="G147" s="53"/>
    </row>
    <row r="148" spans="1:7" ht="12" customHeight="1" x14ac:dyDescent="0.2">
      <c r="A148" s="308">
        <v>0</v>
      </c>
      <c r="B148" s="139"/>
      <c r="C148" s="71" t="s">
        <v>97</v>
      </c>
      <c r="D148" s="118">
        <v>6</v>
      </c>
      <c r="E148" s="92"/>
      <c r="F148" s="371"/>
      <c r="G148" s="53"/>
    </row>
    <row r="149" spans="1:7" ht="12" customHeight="1" x14ac:dyDescent="0.2">
      <c r="A149" s="308">
        <v>0</v>
      </c>
      <c r="B149" s="139"/>
      <c r="C149" s="71" t="s">
        <v>98</v>
      </c>
      <c r="D149" s="118">
        <v>8</v>
      </c>
      <c r="E149" s="92"/>
      <c r="F149" s="372"/>
      <c r="G149" s="53"/>
    </row>
    <row r="150" spans="1:7" s="76" customFormat="1" ht="12" customHeight="1" x14ac:dyDescent="0.2">
      <c r="A150" s="310">
        <v>0</v>
      </c>
      <c r="B150" s="134">
        <v>0</v>
      </c>
      <c r="C150" s="208" t="s">
        <v>258</v>
      </c>
      <c r="D150" s="49">
        <f>(B150-4)*D7/3</f>
        <v>0</v>
      </c>
      <c r="E150" s="96"/>
      <c r="F150" s="305">
        <f t="shared" ref="F150:F158" si="8">A150*D150</f>
        <v>0</v>
      </c>
      <c r="G150" s="51"/>
    </row>
    <row r="151" spans="1:7" s="80" customFormat="1" ht="12" customHeight="1" x14ac:dyDescent="0.2">
      <c r="A151" s="311">
        <v>0</v>
      </c>
      <c r="B151" s="141"/>
      <c r="C151" s="97" t="s">
        <v>99</v>
      </c>
      <c r="D151" s="54">
        <f>D9/2</f>
        <v>0</v>
      </c>
      <c r="E151" s="98"/>
      <c r="F151" s="307">
        <f t="shared" si="8"/>
        <v>0</v>
      </c>
      <c r="G151" s="56"/>
    </row>
    <row r="152" spans="1:7" ht="12" customHeight="1" x14ac:dyDescent="0.2">
      <c r="A152" s="237">
        <v>0</v>
      </c>
      <c r="B152" s="8">
        <v>0</v>
      </c>
      <c r="C152" s="224" t="s">
        <v>103</v>
      </c>
      <c r="D152" s="45">
        <f>B152+D5/2+B166/3</f>
        <v>0</v>
      </c>
      <c r="E152" s="92"/>
      <c r="F152" s="303">
        <f t="shared" si="8"/>
        <v>0</v>
      </c>
      <c r="G152" s="221"/>
    </row>
    <row r="153" spans="1:7" ht="12" customHeight="1" x14ac:dyDescent="0.2">
      <c r="A153" s="124">
        <v>0</v>
      </c>
      <c r="B153" s="8">
        <v>0</v>
      </c>
      <c r="C153" s="99" t="s">
        <v>226</v>
      </c>
      <c r="D153" s="45">
        <f>B153</f>
        <v>0</v>
      </c>
      <c r="E153" s="92"/>
      <c r="F153" s="218">
        <f>A153*D153</f>
        <v>0</v>
      </c>
      <c r="G153" s="219"/>
    </row>
    <row r="154" spans="1:7" ht="12" customHeight="1" x14ac:dyDescent="0.2">
      <c r="A154" s="239">
        <v>0</v>
      </c>
      <c r="B154" s="139"/>
      <c r="C154" s="227" t="s">
        <v>104</v>
      </c>
      <c r="D154" s="54">
        <f>1.5*(D4+D6)</f>
        <v>0</v>
      </c>
      <c r="E154" s="98"/>
      <c r="F154" s="304">
        <f t="shared" si="8"/>
        <v>0</v>
      </c>
      <c r="G154" s="222"/>
    </row>
    <row r="155" spans="1:7" ht="12" customHeight="1" x14ac:dyDescent="0.2">
      <c r="A155" s="308">
        <v>0</v>
      </c>
      <c r="B155" s="139"/>
      <c r="C155" s="71" t="s">
        <v>105</v>
      </c>
      <c r="D155" s="45">
        <f>D3/2</f>
        <v>0</v>
      </c>
      <c r="E155" s="92"/>
      <c r="F155" s="306">
        <f t="shared" si="8"/>
        <v>0</v>
      </c>
      <c r="G155" s="53"/>
    </row>
    <row r="156" spans="1:7" ht="12" customHeight="1" x14ac:dyDescent="0.2">
      <c r="A156" s="308">
        <v>0</v>
      </c>
      <c r="B156" s="8">
        <v>0</v>
      </c>
      <c r="C156" s="71" t="s">
        <v>107</v>
      </c>
      <c r="D156" s="45">
        <f>(B156+D2-10)/3</f>
        <v>-3.3333333333333335</v>
      </c>
      <c r="E156" s="92"/>
      <c r="F156" s="306">
        <f t="shared" si="8"/>
        <v>0</v>
      </c>
      <c r="G156" s="53"/>
    </row>
    <row r="157" spans="1:7" ht="12" customHeight="1" x14ac:dyDescent="0.2">
      <c r="A157" s="343">
        <v>0</v>
      </c>
      <c r="B157" s="8">
        <v>0</v>
      </c>
      <c r="C157" s="71" t="s">
        <v>264</v>
      </c>
      <c r="D157" s="58">
        <f>-3+((D5-B157)/2+D4/2+D3/4)*D7/10</f>
        <v>-3</v>
      </c>
      <c r="E157" s="92"/>
      <c r="F157" s="341">
        <f t="shared" si="8"/>
        <v>0</v>
      </c>
      <c r="G157" s="53"/>
    </row>
    <row r="158" spans="1:7" ht="12" customHeight="1" thickBot="1" x14ac:dyDescent="0.25">
      <c r="A158" s="2">
        <v>0</v>
      </c>
      <c r="B158" s="139"/>
      <c r="C158" s="84" t="s">
        <v>106</v>
      </c>
      <c r="D158" s="66">
        <f>-D7</f>
        <v>0</v>
      </c>
      <c r="E158" s="106"/>
      <c r="F158" s="161">
        <f t="shared" si="8"/>
        <v>0</v>
      </c>
      <c r="G158" s="68"/>
    </row>
    <row r="159" spans="1:7" ht="12" customHeight="1" thickBot="1" x14ac:dyDescent="0.25">
      <c r="A159" s="87"/>
      <c r="B159" s="139"/>
      <c r="C159" s="44"/>
      <c r="D159" s="69"/>
    </row>
    <row r="160" spans="1:7" ht="26.25" customHeight="1" x14ac:dyDescent="0.2">
      <c r="A160" s="102">
        <v>0</v>
      </c>
      <c r="B160" s="139"/>
      <c r="C160" s="82" t="s">
        <v>108</v>
      </c>
      <c r="D160" s="229">
        <v>1</v>
      </c>
      <c r="E160" s="373" t="s">
        <v>174</v>
      </c>
      <c r="F160" s="73">
        <f t="shared" ref="F160:F161" si="9">A160*D160</f>
        <v>0</v>
      </c>
    </row>
    <row r="161" spans="1:7" ht="12" customHeight="1" thickBot="1" x14ac:dyDescent="0.25">
      <c r="A161" s="308">
        <v>0</v>
      </c>
      <c r="B161" s="8">
        <v>0</v>
      </c>
      <c r="C161" s="236" t="s">
        <v>254</v>
      </c>
      <c r="D161" s="66">
        <f>3+B161</f>
        <v>3</v>
      </c>
      <c r="E161" s="374"/>
      <c r="F161" s="75">
        <f t="shared" si="9"/>
        <v>0</v>
      </c>
    </row>
    <row r="162" spans="1:7" ht="12" customHeight="1" thickBot="1" x14ac:dyDescent="0.25">
      <c r="A162" s="87"/>
      <c r="B162" s="139"/>
      <c r="C162" s="44"/>
      <c r="D162" s="69"/>
    </row>
    <row r="163" spans="1:7" ht="26.25" customHeight="1" x14ac:dyDescent="0.2">
      <c r="A163" s="240">
        <v>0</v>
      </c>
      <c r="B163" s="139"/>
      <c r="C163" s="243" t="s">
        <v>108</v>
      </c>
      <c r="D163" s="229">
        <v>2</v>
      </c>
      <c r="E163" s="375" t="s">
        <v>253</v>
      </c>
      <c r="F163" s="73">
        <f t="shared" ref="F163:F164" si="10">A163*D163</f>
        <v>0</v>
      </c>
    </row>
    <row r="164" spans="1:7" ht="12" customHeight="1" thickBot="1" x14ac:dyDescent="0.25">
      <c r="A164" s="237">
        <v>0</v>
      </c>
      <c r="B164" s="8">
        <v>0</v>
      </c>
      <c r="C164" s="244" t="s">
        <v>254</v>
      </c>
      <c r="D164" s="66">
        <f>3+3*B164</f>
        <v>3</v>
      </c>
      <c r="E164" s="376"/>
      <c r="F164" s="75">
        <f t="shared" si="10"/>
        <v>0</v>
      </c>
    </row>
    <row r="165" spans="1:7" ht="12" customHeight="1" x14ac:dyDescent="0.2">
      <c r="A165" s="87"/>
      <c r="B165" s="139"/>
      <c r="C165" s="44"/>
      <c r="D165" s="69"/>
    </row>
    <row r="166" spans="1:7" ht="12" customHeight="1" x14ac:dyDescent="0.2">
      <c r="A166" s="87"/>
      <c r="B166" s="9">
        <v>0</v>
      </c>
      <c r="C166" s="107" t="s">
        <v>171</v>
      </c>
      <c r="D166" s="114"/>
      <c r="E166" s="76"/>
    </row>
    <row r="167" spans="1:7" ht="12" customHeight="1" x14ac:dyDescent="0.2">
      <c r="A167" s="87"/>
      <c r="B167" s="139"/>
      <c r="C167" s="79" t="s">
        <v>168</v>
      </c>
      <c r="D167" s="54">
        <f>B166*D11</f>
        <v>0</v>
      </c>
      <c r="E167" s="77"/>
    </row>
    <row r="168" spans="1:7" ht="12" customHeight="1" x14ac:dyDescent="0.2">
      <c r="A168" s="308">
        <v>0</v>
      </c>
      <c r="B168" s="139"/>
      <c r="C168" s="71" t="s">
        <v>162</v>
      </c>
      <c r="D168" s="45">
        <f>D167/5</f>
        <v>0</v>
      </c>
      <c r="E168" s="77"/>
      <c r="F168" s="74">
        <f t="shared" ref="F168:F174" si="11">A168*D168</f>
        <v>0</v>
      </c>
    </row>
    <row r="169" spans="1:7" ht="12" customHeight="1" x14ac:dyDescent="0.2">
      <c r="A169" s="308">
        <v>0</v>
      </c>
      <c r="B169" s="139"/>
      <c r="C169" s="71" t="s">
        <v>163</v>
      </c>
      <c r="D169" s="78">
        <f>D167/4</f>
        <v>0</v>
      </c>
      <c r="E169" s="76"/>
      <c r="F169" s="74">
        <f t="shared" si="11"/>
        <v>0</v>
      </c>
    </row>
    <row r="170" spans="1:7" ht="12" customHeight="1" x14ac:dyDescent="0.2">
      <c r="A170" s="308">
        <v>0</v>
      </c>
      <c r="B170" s="139"/>
      <c r="C170" s="71" t="s">
        <v>164</v>
      </c>
      <c r="D170" s="45">
        <f>D167/3</f>
        <v>0</v>
      </c>
      <c r="E170" s="77"/>
      <c r="F170" s="74">
        <f t="shared" si="11"/>
        <v>0</v>
      </c>
    </row>
    <row r="171" spans="1:7" ht="12" customHeight="1" x14ac:dyDescent="0.2">
      <c r="A171" s="308">
        <v>0</v>
      </c>
      <c r="B171" s="139"/>
      <c r="C171" s="71" t="s">
        <v>165</v>
      </c>
      <c r="D171" s="45">
        <f>D167/2</f>
        <v>0</v>
      </c>
      <c r="E171" s="77"/>
      <c r="F171" s="74">
        <f t="shared" si="11"/>
        <v>0</v>
      </c>
    </row>
    <row r="172" spans="1:7" ht="12" customHeight="1" x14ac:dyDescent="0.2">
      <c r="A172" s="311">
        <v>0</v>
      </c>
      <c r="B172" s="139"/>
      <c r="C172" s="79" t="s">
        <v>166</v>
      </c>
      <c r="D172" s="54">
        <f>D167/1.5</f>
        <v>0</v>
      </c>
      <c r="E172" s="80"/>
      <c r="F172" s="81">
        <f t="shared" si="11"/>
        <v>0</v>
      </c>
    </row>
    <row r="173" spans="1:7" ht="12" customHeight="1" x14ac:dyDescent="0.2">
      <c r="A173" s="310">
        <v>0</v>
      </c>
      <c r="B173" s="139"/>
      <c r="C173" s="70" t="s">
        <v>172</v>
      </c>
      <c r="D173" s="45">
        <f>0.4*SUM(F168:F172)</f>
        <v>0</v>
      </c>
      <c r="E173" s="77"/>
      <c r="F173" s="112">
        <f t="shared" si="11"/>
        <v>0</v>
      </c>
    </row>
    <row r="174" spans="1:7" ht="12" customHeight="1" x14ac:dyDescent="0.2">
      <c r="A174" s="311">
        <v>0</v>
      </c>
      <c r="B174" s="139"/>
      <c r="C174" s="70" t="s">
        <v>173</v>
      </c>
      <c r="D174" s="45">
        <f>0.6*SUM(F168:F172)</f>
        <v>0</v>
      </c>
      <c r="E174" s="77"/>
      <c r="F174" s="81">
        <f t="shared" si="11"/>
        <v>0</v>
      </c>
    </row>
    <row r="175" spans="1:7" ht="12" customHeight="1" x14ac:dyDescent="0.2">
      <c r="A175" s="87"/>
      <c r="B175" s="139"/>
      <c r="C175" s="44"/>
      <c r="D175" s="69"/>
    </row>
    <row r="176" spans="1:7" ht="12" customHeight="1" x14ac:dyDescent="0.2">
      <c r="A176" s="238">
        <v>0</v>
      </c>
      <c r="B176" s="139"/>
      <c r="C176" s="131" t="s">
        <v>51</v>
      </c>
      <c r="D176" s="49">
        <f>D2/2.5</f>
        <v>0</v>
      </c>
      <c r="E176" s="96"/>
      <c r="F176" s="233">
        <f t="shared" ref="F176" si="12">A176*D176</f>
        <v>0</v>
      </c>
      <c r="G176" s="234"/>
    </row>
    <row r="177" spans="1:7" ht="12" customHeight="1" x14ac:dyDescent="0.2">
      <c r="A177" s="237">
        <v>0</v>
      </c>
      <c r="B177" s="139"/>
      <c r="C177" s="224" t="s">
        <v>82</v>
      </c>
      <c r="D177" s="45">
        <f>D11/2</f>
        <v>0</v>
      </c>
      <c r="E177" s="92"/>
      <c r="F177" s="303">
        <f t="shared" ref="F177:F183" si="13">A177*D177</f>
        <v>0</v>
      </c>
      <c r="G177" s="219"/>
    </row>
    <row r="178" spans="1:7" s="77" customFormat="1" ht="12" customHeight="1" x14ac:dyDescent="0.2">
      <c r="A178" s="246">
        <v>0</v>
      </c>
      <c r="B178" s="8">
        <v>0</v>
      </c>
      <c r="C178" s="228" t="s">
        <v>243</v>
      </c>
      <c r="D178" s="45">
        <f>B178*D11/1.5</f>
        <v>0</v>
      </c>
      <c r="E178" s="92"/>
      <c r="F178" s="303">
        <f t="shared" si="13"/>
        <v>0</v>
      </c>
      <c r="G178" s="219"/>
    </row>
    <row r="179" spans="1:7" ht="12" customHeight="1" x14ac:dyDescent="0.2">
      <c r="A179" s="237">
        <v>0</v>
      </c>
      <c r="B179" s="139"/>
      <c r="C179" s="224" t="s">
        <v>101</v>
      </c>
      <c r="D179" s="45">
        <f>D11</f>
        <v>0</v>
      </c>
      <c r="E179" s="92"/>
      <c r="F179" s="303">
        <f t="shared" si="13"/>
        <v>0</v>
      </c>
      <c r="G179" s="219"/>
    </row>
    <row r="180" spans="1:7" ht="12" customHeight="1" x14ac:dyDescent="0.2">
      <c r="A180" s="246">
        <v>0</v>
      </c>
      <c r="B180" s="139"/>
      <c r="C180" s="228" t="s">
        <v>248</v>
      </c>
      <c r="D180" s="45">
        <f>B166/2</f>
        <v>0</v>
      </c>
      <c r="E180" s="92"/>
      <c r="F180" s="303">
        <f t="shared" si="13"/>
        <v>0</v>
      </c>
      <c r="G180" s="219"/>
    </row>
    <row r="181" spans="1:7" s="77" customFormat="1" ht="12" customHeight="1" x14ac:dyDescent="0.2">
      <c r="A181" s="237">
        <v>0</v>
      </c>
      <c r="B181" s="8">
        <v>0</v>
      </c>
      <c r="C181" s="228" t="s">
        <v>256</v>
      </c>
      <c r="D181" s="45">
        <f>0.5*B181*SUM(F168:F174)</f>
        <v>0</v>
      </c>
      <c r="E181" s="92"/>
      <c r="F181" s="303">
        <f t="shared" si="13"/>
        <v>0</v>
      </c>
      <c r="G181" s="219"/>
    </row>
    <row r="182" spans="1:7" ht="12" customHeight="1" x14ac:dyDescent="0.2">
      <c r="A182" s="237">
        <v>0</v>
      </c>
      <c r="B182" s="139"/>
      <c r="C182" s="224" t="s">
        <v>102</v>
      </c>
      <c r="D182" s="45">
        <f>D11/2</f>
        <v>0</v>
      </c>
      <c r="E182" s="92"/>
      <c r="F182" s="303">
        <f t="shared" si="13"/>
        <v>0</v>
      </c>
      <c r="G182" s="219"/>
    </row>
    <row r="183" spans="1:7" ht="12" customHeight="1" x14ac:dyDescent="0.2">
      <c r="A183" s="246">
        <v>0</v>
      </c>
      <c r="B183" s="139"/>
      <c r="C183" s="228" t="s">
        <v>249</v>
      </c>
      <c r="D183" s="45">
        <f>D11</f>
        <v>0</v>
      </c>
      <c r="E183" s="92"/>
      <c r="F183" s="303">
        <f t="shared" si="13"/>
        <v>0</v>
      </c>
      <c r="G183" s="219"/>
    </row>
    <row r="184" spans="1:7" ht="12" customHeight="1" x14ac:dyDescent="0.2">
      <c r="A184" s="87"/>
      <c r="B184" s="139"/>
      <c r="C184" s="44"/>
      <c r="D184" s="69"/>
    </row>
    <row r="185" spans="1:7" ht="12" customHeight="1" x14ac:dyDescent="0.2">
      <c r="A185" s="87"/>
      <c r="B185" s="8">
        <v>0</v>
      </c>
      <c r="C185" s="71" t="s">
        <v>112</v>
      </c>
      <c r="D185" s="69"/>
    </row>
    <row r="186" spans="1:7" ht="12" customHeight="1" x14ac:dyDescent="0.2">
      <c r="A186" s="87"/>
      <c r="B186" s="10">
        <v>0</v>
      </c>
      <c r="C186" s="71" t="s">
        <v>113</v>
      </c>
      <c r="D186" s="115"/>
      <c r="E186" s="80"/>
    </row>
    <row r="187" spans="1:7" ht="12" customHeight="1" x14ac:dyDescent="0.2">
      <c r="A187" s="87"/>
      <c r="B187" s="139"/>
      <c r="C187" s="79" t="s">
        <v>266</v>
      </c>
      <c r="D187" s="54">
        <f>B185+B186+D12</f>
        <v>0</v>
      </c>
      <c r="E187" s="77"/>
    </row>
    <row r="188" spans="1:7" ht="12" customHeight="1" x14ac:dyDescent="0.2">
      <c r="A188" s="308">
        <v>0</v>
      </c>
      <c r="B188" s="139"/>
      <c r="C188" s="71" t="s">
        <v>114</v>
      </c>
      <c r="D188" s="72">
        <f>D187</f>
        <v>0</v>
      </c>
      <c r="F188" s="108">
        <f>A188*D188</f>
        <v>0</v>
      </c>
    </row>
    <row r="189" spans="1:7" ht="12" customHeight="1" x14ac:dyDescent="0.2">
      <c r="A189" s="308">
        <v>0</v>
      </c>
      <c r="B189" s="139"/>
      <c r="C189" s="71" t="s">
        <v>115</v>
      </c>
      <c r="D189" s="72">
        <f>2*D187</f>
        <v>0</v>
      </c>
      <c r="F189" s="108">
        <f>A189*D189</f>
        <v>0</v>
      </c>
    </row>
    <row r="190" spans="1:7" ht="12" customHeight="1" x14ac:dyDescent="0.2">
      <c r="A190" s="308">
        <v>0</v>
      </c>
      <c r="B190" s="139"/>
      <c r="C190" s="71" t="s">
        <v>116</v>
      </c>
      <c r="D190" s="72">
        <f>3*D187</f>
        <v>0</v>
      </c>
      <c r="F190" s="108">
        <f>A190*D190</f>
        <v>0</v>
      </c>
    </row>
    <row r="191" spans="1:7" ht="12" customHeight="1" x14ac:dyDescent="0.2">
      <c r="A191" s="308">
        <v>0</v>
      </c>
      <c r="B191" s="139"/>
      <c r="C191" s="71" t="s">
        <v>117</v>
      </c>
      <c r="D191" s="72">
        <f>4*D187</f>
        <v>0</v>
      </c>
      <c r="F191" s="108">
        <f>A191*D191</f>
        <v>0</v>
      </c>
    </row>
    <row r="192" spans="1:7" ht="12" customHeight="1" thickBot="1" x14ac:dyDescent="0.25">
      <c r="A192" s="308">
        <v>0</v>
      </c>
      <c r="B192" s="139"/>
      <c r="C192" s="71" t="s">
        <v>118</v>
      </c>
      <c r="D192" s="72">
        <f>5*D187</f>
        <v>0</v>
      </c>
      <c r="F192" s="109">
        <f>A192*D192</f>
        <v>0</v>
      </c>
    </row>
    <row r="193" spans="1:7" ht="12" customHeight="1" x14ac:dyDescent="0.2">
      <c r="A193" s="87"/>
      <c r="B193" s="139"/>
      <c r="C193" s="44"/>
      <c r="D193" s="69"/>
    </row>
    <row r="194" spans="1:7" s="77" customFormat="1" ht="12" customHeight="1" x14ac:dyDescent="0.2">
      <c r="A194" s="237">
        <v>0</v>
      </c>
      <c r="B194" s="8">
        <v>0</v>
      </c>
      <c r="C194" s="224" t="s">
        <v>39</v>
      </c>
      <c r="D194" s="45">
        <f>D12*B194</f>
        <v>0</v>
      </c>
      <c r="E194" s="92"/>
      <c r="F194" s="218">
        <f t="shared" ref="F194:F195" si="14">A194*D194</f>
        <v>0</v>
      </c>
      <c r="G194" s="219"/>
    </row>
    <row r="195" spans="1:7" s="77" customFormat="1" ht="12" customHeight="1" x14ac:dyDescent="0.2">
      <c r="A195" s="237">
        <v>0</v>
      </c>
      <c r="B195" s="139"/>
      <c r="C195" s="224" t="s">
        <v>49</v>
      </c>
      <c r="D195" s="45">
        <f>D12/2</f>
        <v>0</v>
      </c>
      <c r="E195" s="92"/>
      <c r="F195" s="218">
        <f t="shared" si="14"/>
        <v>0</v>
      </c>
      <c r="G195" s="219"/>
    </row>
    <row r="196" spans="1:7" s="77" customFormat="1" ht="12" customHeight="1" x14ac:dyDescent="0.2">
      <c r="A196" s="237">
        <v>0</v>
      </c>
      <c r="B196" s="8">
        <v>0</v>
      </c>
      <c r="C196" s="224" t="s">
        <v>69</v>
      </c>
      <c r="D196" s="118">
        <f>B196</f>
        <v>0</v>
      </c>
      <c r="E196" s="92"/>
      <c r="F196" s="218">
        <f>A196*D196</f>
        <v>0</v>
      </c>
      <c r="G196" s="219"/>
    </row>
    <row r="197" spans="1:7" s="77" customFormat="1" ht="12" customHeight="1" x14ac:dyDescent="0.2">
      <c r="A197" s="246">
        <v>0</v>
      </c>
      <c r="B197" s="139"/>
      <c r="C197" s="224" t="s">
        <v>72</v>
      </c>
      <c r="D197" s="45">
        <f>D12</f>
        <v>0</v>
      </c>
      <c r="E197" s="92"/>
      <c r="F197" s="303">
        <f>A197*D197</f>
        <v>0</v>
      </c>
      <c r="G197" s="219"/>
    </row>
    <row r="198" spans="1:7" s="77" customFormat="1" ht="12" customHeight="1" x14ac:dyDescent="0.2">
      <c r="A198" s="237">
        <v>0</v>
      </c>
      <c r="B198" s="139"/>
      <c r="C198" s="225" t="s">
        <v>237</v>
      </c>
      <c r="D198" s="314">
        <f>D12/2+D13/2</f>
        <v>0</v>
      </c>
      <c r="E198" s="92"/>
      <c r="F198" s="303">
        <f>A198*D198</f>
        <v>0</v>
      </c>
      <c r="G198" s="219"/>
    </row>
    <row r="199" spans="1:7" s="77" customFormat="1" ht="12" customHeight="1" x14ac:dyDescent="0.2">
      <c r="A199" s="237">
        <v>0</v>
      </c>
      <c r="B199" s="8">
        <v>0</v>
      </c>
      <c r="C199" s="224" t="s">
        <v>85</v>
      </c>
      <c r="D199" s="45">
        <f>B199</f>
        <v>0</v>
      </c>
      <c r="E199" s="92"/>
      <c r="F199" s="303">
        <f t="shared" ref="F199" si="15">A199*D199</f>
        <v>0</v>
      </c>
      <c r="G199" s="219"/>
    </row>
    <row r="200" spans="1:7" ht="12" customHeight="1" thickBot="1" x14ac:dyDescent="0.25">
      <c r="A200" s="87"/>
      <c r="B200" s="139"/>
      <c r="C200" s="44"/>
      <c r="D200" s="69"/>
    </row>
    <row r="201" spans="1:7" ht="12" customHeight="1" thickBot="1" x14ac:dyDescent="0.25">
      <c r="A201" s="87"/>
      <c r="B201" s="8">
        <v>0</v>
      </c>
      <c r="C201" s="82" t="s">
        <v>119</v>
      </c>
      <c r="D201" s="116"/>
      <c r="E201" s="83"/>
    </row>
    <row r="202" spans="1:7" ht="12" customHeight="1" x14ac:dyDescent="0.2">
      <c r="A202" s="87"/>
      <c r="B202" s="8">
        <v>0</v>
      </c>
      <c r="C202" s="70" t="s">
        <v>121</v>
      </c>
      <c r="D202" s="116"/>
      <c r="E202" s="80"/>
    </row>
    <row r="203" spans="1:7" ht="12" customHeight="1" x14ac:dyDescent="0.2">
      <c r="A203" s="87"/>
      <c r="B203" s="44"/>
      <c r="C203" s="79" t="s">
        <v>169</v>
      </c>
      <c r="D203" s="65">
        <f>(B201+D13+1+(B202-10)/2.5)</f>
        <v>-3</v>
      </c>
      <c r="E203" s="77"/>
    </row>
    <row r="204" spans="1:7" ht="12" customHeight="1" x14ac:dyDescent="0.2">
      <c r="A204" s="308">
        <v>0</v>
      </c>
      <c r="B204" s="44"/>
      <c r="C204" s="71" t="s">
        <v>122</v>
      </c>
      <c r="D204" s="314">
        <f>D203</f>
        <v>-3</v>
      </c>
      <c r="E204" s="77"/>
      <c r="F204" s="110">
        <f>A204*D204</f>
        <v>0</v>
      </c>
    </row>
    <row r="205" spans="1:7" ht="12" customHeight="1" x14ac:dyDescent="0.2">
      <c r="A205" s="308">
        <v>0</v>
      </c>
      <c r="B205" s="44"/>
      <c r="C205" s="71" t="s">
        <v>123</v>
      </c>
      <c r="D205" s="314">
        <f>2*D203</f>
        <v>-6</v>
      </c>
      <c r="E205" s="77"/>
      <c r="F205" s="110">
        <f>A205*D205</f>
        <v>0</v>
      </c>
    </row>
    <row r="206" spans="1:7" ht="12" customHeight="1" x14ac:dyDescent="0.2">
      <c r="A206" s="308">
        <v>0</v>
      </c>
      <c r="B206" s="44"/>
      <c r="C206" s="71" t="s">
        <v>124</v>
      </c>
      <c r="D206" s="314">
        <f>3*D203</f>
        <v>-9</v>
      </c>
      <c r="E206" s="77"/>
      <c r="F206" s="110">
        <f>A206*D206</f>
        <v>0</v>
      </c>
    </row>
    <row r="207" spans="1:7" ht="12" customHeight="1" x14ac:dyDescent="0.2">
      <c r="A207" s="308">
        <v>0</v>
      </c>
      <c r="B207" s="44"/>
      <c r="C207" s="71" t="s">
        <v>125</v>
      </c>
      <c r="D207" s="314">
        <f>4*D203</f>
        <v>-12</v>
      </c>
      <c r="E207" s="77"/>
      <c r="F207" s="110">
        <f>A207*D207</f>
        <v>0</v>
      </c>
    </row>
    <row r="208" spans="1:7" ht="12" customHeight="1" thickBot="1" x14ac:dyDescent="0.25">
      <c r="A208" s="2">
        <v>0</v>
      </c>
      <c r="B208" s="44"/>
      <c r="C208" s="84" t="s">
        <v>126</v>
      </c>
      <c r="D208" s="117">
        <f>5*D203</f>
        <v>-15</v>
      </c>
      <c r="E208" s="85"/>
      <c r="F208" s="111">
        <f>A208*D208</f>
        <v>0</v>
      </c>
    </row>
    <row r="209" spans="1:7" ht="12" customHeight="1" x14ac:dyDescent="0.2">
      <c r="B209" s="44"/>
    </row>
    <row r="210" spans="1:7" s="77" customFormat="1" ht="12" customHeight="1" x14ac:dyDescent="0.2">
      <c r="A210" s="237">
        <v>0</v>
      </c>
      <c r="B210" s="139"/>
      <c r="C210" s="224" t="s">
        <v>267</v>
      </c>
      <c r="D210" s="45">
        <f>D13/2</f>
        <v>0</v>
      </c>
      <c r="E210" s="92"/>
      <c r="F210" s="93">
        <f t="shared" ref="F210:F212" si="16">A210*D210</f>
        <v>0</v>
      </c>
      <c r="G210" s="94"/>
    </row>
    <row r="211" spans="1:7" s="77" customFormat="1" ht="12" customHeight="1" x14ac:dyDescent="0.2">
      <c r="A211" s="237">
        <v>0</v>
      </c>
      <c r="B211" s="139"/>
      <c r="C211" s="224" t="s">
        <v>53</v>
      </c>
      <c r="D211" s="45">
        <f>-D13</f>
        <v>0</v>
      </c>
      <c r="E211" s="92"/>
      <c r="F211" s="59">
        <f t="shared" si="16"/>
        <v>0</v>
      </c>
      <c r="G211" s="60"/>
    </row>
    <row r="212" spans="1:7" s="77" customFormat="1" ht="12" customHeight="1" x14ac:dyDescent="0.2">
      <c r="A212" s="237">
        <v>0</v>
      </c>
      <c r="B212" s="139"/>
      <c r="C212" s="242" t="s">
        <v>54</v>
      </c>
      <c r="D212" s="118">
        <f>D128/2</f>
        <v>-0.5</v>
      </c>
      <c r="E212" s="92"/>
      <c r="F212" s="93">
        <f t="shared" si="16"/>
        <v>0</v>
      </c>
      <c r="G212" s="94"/>
    </row>
    <row r="213" spans="1:7" s="77" customFormat="1" ht="12" customHeight="1" x14ac:dyDescent="0.2">
      <c r="A213" s="237">
        <v>0</v>
      </c>
      <c r="B213" s="8">
        <v>0</v>
      </c>
      <c r="C213" s="224" t="s">
        <v>69</v>
      </c>
      <c r="D213" s="118">
        <f>B213</f>
        <v>0</v>
      </c>
      <c r="E213" s="92"/>
      <c r="F213" s="218">
        <f>A213*D213</f>
        <v>0</v>
      </c>
      <c r="G213" s="219"/>
    </row>
    <row r="214" spans="1:7" s="77" customFormat="1" ht="12" customHeight="1" x14ac:dyDescent="0.2">
      <c r="A214" s="237">
        <v>0</v>
      </c>
      <c r="B214" s="139"/>
      <c r="C214" s="225" t="s">
        <v>237</v>
      </c>
      <c r="D214" s="314">
        <f>D12/2+D13/2</f>
        <v>0</v>
      </c>
      <c r="E214" s="92"/>
      <c r="F214" s="303">
        <f>A214*D214</f>
        <v>0</v>
      </c>
      <c r="G214" s="219"/>
    </row>
    <row r="215" spans="1:7" s="77" customFormat="1" ht="12" customHeight="1" x14ac:dyDescent="0.2">
      <c r="A215" s="246">
        <v>0</v>
      </c>
      <c r="B215" s="8">
        <v>0</v>
      </c>
      <c r="C215" s="224" t="s">
        <v>80</v>
      </c>
      <c r="D215" s="45">
        <f>B215</f>
        <v>0</v>
      </c>
      <c r="E215" s="92"/>
      <c r="F215" s="303">
        <f>A215*D215</f>
        <v>0</v>
      </c>
      <c r="G215" s="219"/>
    </row>
    <row r="216" spans="1:7" s="77" customFormat="1" ht="12" customHeight="1" x14ac:dyDescent="0.2">
      <c r="A216" s="237">
        <v>0</v>
      </c>
      <c r="B216" s="139"/>
      <c r="C216" s="224" t="s">
        <v>100</v>
      </c>
      <c r="D216" s="45">
        <f>D74</f>
        <v>3</v>
      </c>
      <c r="E216" s="92"/>
      <c r="F216" s="303">
        <f t="shared" ref="F216" si="17">A216*D216</f>
        <v>0</v>
      </c>
      <c r="G216" s="219"/>
    </row>
  </sheetData>
  <mergeCells count="22">
    <mergeCell ref="F135:F138"/>
    <mergeCell ref="F146:F149"/>
    <mergeCell ref="E160:E161"/>
    <mergeCell ref="E163:E164"/>
    <mergeCell ref="A94:A97"/>
    <mergeCell ref="F94:F97"/>
    <mergeCell ref="B102:B103"/>
    <mergeCell ref="F102:F103"/>
    <mergeCell ref="F109:F112"/>
    <mergeCell ref="F113:F116"/>
    <mergeCell ref="A54:A55"/>
    <mergeCell ref="D54:D55"/>
    <mergeCell ref="F54:F55"/>
    <mergeCell ref="F57:F58"/>
    <mergeCell ref="F59:F60"/>
    <mergeCell ref="F75:F78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5:B186 B194 B161 B164 A160 A163 B122 A119" xr:uid="{00000000-0002-0000-1100-000000000000}">
      <formula1>"0,1,2,3,4,5,6"</formula1>
    </dataValidation>
    <dataValidation type="list" allowBlank="1" showInputMessage="1" showErrorMessage="1" sqref="B213 B199 B196 B178 B215 B181 B29 B85 B73 B38 B40:B41 B55 B71 B67 B102 B120 B104" xr:uid="{00000000-0002-0000-1100-000001000000}">
      <formula1>"0,1,2,3,4,5"</formula1>
    </dataValidation>
    <dataValidation type="list" allowBlank="1" showInputMessage="1" showErrorMessage="1" sqref="B201" xr:uid="{00000000-0002-0000-1100-000002000000}">
      <formula1>"0,1,2,3"</formula1>
    </dataValidation>
    <dataValidation type="list" allowBlank="1" showInputMessage="1" showErrorMessage="1" sqref="B202 F2" xr:uid="{00000000-0002-0000-1100-000003000000}">
      <formula1>"0,5,7,5,10,12,5,15,17,5,20,22,5,25,27,5,30"</formula1>
    </dataValidation>
    <dataValidation type="list" allowBlank="1" showInputMessage="1" showErrorMessage="1" sqref="A204:A208 A194:A199 A188:A192 A210:A216 A164 A176:A183 A168:A174 A161 A32:A94 A15:A21 A27:A29 A98:A118 B95:B97 A120:A158" xr:uid="{00000000-0002-0000-1100-000004000000}">
      <formula1>"0,1"</formula1>
    </dataValidation>
    <dataValidation type="list" allowBlank="1" showInputMessage="1" showErrorMessage="1" sqref="B153 B157" xr:uid="{00000000-0002-0000-1100-000005000000}">
      <formula1>"-4,-3,-2,-1,0,1,2,3,4,5,6,7,8,9,10"</formula1>
    </dataValidation>
    <dataValidation type="list" allowBlank="1" showInputMessage="1" showErrorMessage="1" sqref="B139" xr:uid="{00000000-0002-0000-1100-000006000000}">
      <formula1>"0,2,5,5,7,5,10,12,5,15,17,5,20,22,5,25,27,5,30"</formula1>
    </dataValidation>
    <dataValidation type="list" allowBlank="1" showInputMessage="1" showErrorMessage="1" sqref="B152" xr:uid="{00000000-0002-0000-1100-000007000000}">
      <formula1>"1,2,3,4,5,6"</formula1>
    </dataValidation>
    <dataValidation type="list" allowBlank="1" showInputMessage="1" showErrorMessage="1" sqref="B52:B53 D2 B125 B80 B108 B156" xr:uid="{00000000-0002-0000-1100-000008000000}">
      <formula1>$L$1:$L$13</formula1>
    </dataValidation>
    <dataValidation type="list" allowBlank="1" showInputMessage="1" showErrorMessage="1" sqref="B166 B150 B144 B142 B105 D3:D9 D12:D13 F3:F9 B90 B93 B84 B101 B129 B119" xr:uid="{00000000-0002-0000-1100-000009000000}">
      <formula1>"0,1,2,3,4,5,6,7,8,9,10,11,12,13,14,15,16,17,18,19,20"</formula1>
    </dataValidation>
    <dataValidation type="list" allowBlank="1" showInputMessage="1" showErrorMessage="1" sqref="D11" xr:uid="{00000000-0002-0000-1100-00000A000000}">
      <formula1>"0,0,5,1,2,3,4,5,6,7,8,9,10,11,12,13,14,15,16,17,18,19,20"</formula1>
    </dataValidation>
    <dataValidation type="list" allowBlank="1" showInputMessage="1" showErrorMessage="1" sqref="B51" xr:uid="{00000000-0002-0000-1100-00000B000000}">
      <formula1>"-4,-3,-2,-1,0,+1,+2,+3,+4"</formula1>
    </dataValidation>
    <dataValidation type="list" allowBlank="1" showInputMessage="1" showErrorMessage="1" sqref="B54" xr:uid="{00000000-0002-0000-1100-00000C000000}">
      <formula1>"0,1,2,3,4"</formula1>
    </dataValidation>
    <dataValidation type="list" allowBlank="1" showInputMessage="1" showErrorMessage="1" sqref="B64 B28 B61:B62" xr:uid="{00000000-0002-0000-1100-00000D000000}">
      <formula1>"0,1,2,3,4,5,6,7,8,9,10"</formula1>
    </dataValidation>
    <dataValidation type="list" allowBlank="1" showInputMessage="1" showErrorMessage="1" sqref="B126" xr:uid="{00000000-0002-0000-11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15"/>
  <sheetViews>
    <sheetView topLeftCell="A70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191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7.5</v>
      </c>
      <c r="G2" s="11">
        <f>(D2-F2)/2.5</f>
        <v>-3</v>
      </c>
      <c r="H2" s="11">
        <f>IF(G2&lt;0,ABS(G2)^1.4*-1,G2^1.4)</f>
        <v>-4.6555367217460786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2</v>
      </c>
      <c r="G3" s="11">
        <f t="shared" ref="G3:G9" si="0">D3-F3</f>
        <v>-2</v>
      </c>
      <c r="H3" s="11">
        <f>IF(G3&lt;0,-1*(ABS(G3)+0.1*ABS(G3)^1.7),G3+0.1*G3^1.7)</f>
        <v>-2.3249009585424942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81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4</v>
      </c>
      <c r="G5" s="11">
        <f t="shared" si="0"/>
        <v>-4</v>
      </c>
      <c r="H5" s="11">
        <f>IF(G5&lt;0,-1*(ABS(G5)+0.1*ABS(G5)^2.3),G5+0.1*G5^2.3)</f>
        <v>-6.4251465064166364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2</v>
      </c>
      <c r="G6" s="11">
        <f t="shared" si="0"/>
        <v>-2</v>
      </c>
      <c r="H6" s="11">
        <f>IF(G6&lt;0,-1*(ABS(G6)+0.1*ABS(G6)^1.7),G6+0.1*G6^1.7)</f>
        <v>-2.3249009585424942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4</v>
      </c>
      <c r="G7" s="11">
        <f t="shared" si="0"/>
        <v>-4</v>
      </c>
      <c r="H7" s="11">
        <f>IF(G7&lt;0,-1*(ABS(G7)+0.1*ABS(G7)^2.3),G7+0.1*G7^2.3)</f>
        <v>-6.4251465064166364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4</v>
      </c>
      <c r="G8" s="11">
        <f t="shared" si="0"/>
        <v>-4</v>
      </c>
      <c r="H8" s="11">
        <f>IF(G8&lt;0,-1*(ABS(G8)+0.1*ABS(G8)^1.7),G8+0.1*G8^1.7)</f>
        <v>-5.0556063286183157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1</v>
      </c>
      <c r="G9" s="11">
        <f t="shared" si="0"/>
        <v>-1</v>
      </c>
      <c r="H9" s="11">
        <f>IF(G9&lt;0,-0.5*(ABS(G9)^1.6),0.5*G9^1.6)</f>
        <v>-0.5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1</v>
      </c>
      <c r="B15" s="18">
        <f>IF(G8&lt;0,-0.1*(ABS(G8)^2.3-ABS(G8)^1.7),0.1*(G8^2.3-G8^1.7))</f>
        <v>-1.3695401777983207</v>
      </c>
      <c r="C15" s="19" t="s">
        <v>203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6+SUM(H2:H9)+A15*B15</f>
        <v>-26.728078942073353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SUM(F27:F29)+SUM(F32:F33)+F36+SUM(F38:F48)+SUM(F50:F79)+SUM(F81:F119)+SUM(F121:F157)+SUM(F175:F182)+SUM(F193:F198)+SUM(F209:F215)-2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-26.728078942073353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-27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0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0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30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0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0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08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08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08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0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0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0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08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0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0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0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0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311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308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308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308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308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308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308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308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308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308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310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308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308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311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308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308">
        <v>0</v>
      </c>
      <c r="B79" s="8">
        <v>0</v>
      </c>
      <c r="C79" s="207" t="s">
        <v>232</v>
      </c>
      <c r="D79" s="314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08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308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308">
        <v>0</v>
      </c>
      <c r="B97" s="139"/>
      <c r="C97" s="71" t="s">
        <v>127</v>
      </c>
      <c r="D97" s="45">
        <f>D2/5</f>
        <v>0</v>
      </c>
      <c r="E97" s="92"/>
      <c r="F97" s="309">
        <f t="shared" ref="F97:F107" si="4">A97*D97</f>
        <v>0</v>
      </c>
      <c r="G97" s="147"/>
    </row>
    <row r="98" spans="1:7" ht="12" customHeight="1" x14ac:dyDescent="0.2">
      <c r="A98" s="308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308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311">
        <v>0</v>
      </c>
      <c r="B100" s="10">
        <v>0</v>
      </c>
      <c r="C100" s="97" t="s">
        <v>129</v>
      </c>
      <c r="D100" s="65">
        <f>B100</f>
        <v>0</v>
      </c>
      <c r="E100" s="92"/>
      <c r="F100" s="312">
        <f t="shared" si="4"/>
        <v>0</v>
      </c>
      <c r="G100" s="100"/>
    </row>
    <row r="101" spans="1:7" ht="12" customHeight="1" x14ac:dyDescent="0.2">
      <c r="A101" s="310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311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308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308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308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308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311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308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308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308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308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310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308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308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311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311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306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306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30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306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314">
        <f>B124/2.5</f>
        <v>0</v>
      </c>
      <c r="E124" s="92"/>
      <c r="F124" s="306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306">
        <f>A125*D125</f>
        <v>0</v>
      </c>
      <c r="G125" s="53"/>
    </row>
    <row r="126" spans="1:7" s="76" customFormat="1" ht="12" customHeight="1" x14ac:dyDescent="0.2">
      <c r="A126" s="310">
        <v>0</v>
      </c>
      <c r="B126" s="142"/>
      <c r="C126" s="95" t="s">
        <v>78</v>
      </c>
      <c r="D126" s="49">
        <f>D6/2</f>
        <v>0</v>
      </c>
      <c r="E126" s="96"/>
      <c r="F126" s="305">
        <f t="shared" ref="F126:F133" si="6">A126*D126</f>
        <v>0</v>
      </c>
      <c r="G126" s="51"/>
    </row>
    <row r="127" spans="1:7" s="77" customFormat="1" ht="12" customHeight="1" x14ac:dyDescent="0.2">
      <c r="A127" s="308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308">
        <v>0</v>
      </c>
      <c r="B128" s="134">
        <v>0</v>
      </c>
      <c r="C128" s="206" t="s">
        <v>257</v>
      </c>
      <c r="D128" s="264">
        <f>(4-B128)/2</f>
        <v>2</v>
      </c>
      <c r="E128" s="92"/>
      <c r="F128" s="306">
        <f t="shared" si="6"/>
        <v>0</v>
      </c>
      <c r="G128" s="53"/>
    </row>
    <row r="129" spans="1:7" ht="12" customHeight="1" x14ac:dyDescent="0.2">
      <c r="A129" s="313">
        <v>1</v>
      </c>
      <c r="B129" s="139"/>
      <c r="C129" s="138" t="s">
        <v>81</v>
      </c>
      <c r="D129" s="155">
        <v>2</v>
      </c>
      <c r="E129" s="92"/>
      <c r="F129" s="155">
        <f t="shared" si="6"/>
        <v>2</v>
      </c>
      <c r="G129" s="138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302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304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303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303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303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303">
        <f t="shared" si="7"/>
        <v>0</v>
      </c>
      <c r="G142" s="221"/>
    </row>
    <row r="143" spans="1:7" s="76" customFormat="1" ht="12" customHeight="1" x14ac:dyDescent="0.2">
      <c r="A143" s="310">
        <v>0</v>
      </c>
      <c r="B143" s="9">
        <v>0</v>
      </c>
      <c r="C143" s="95" t="s">
        <v>93</v>
      </c>
      <c r="D143" s="49">
        <f>B143</f>
        <v>0</v>
      </c>
      <c r="E143" s="96"/>
      <c r="F143" s="305">
        <f t="shared" si="7"/>
        <v>0</v>
      </c>
      <c r="G143" s="51"/>
    </row>
    <row r="144" spans="1:7" s="80" customFormat="1" ht="12" customHeight="1" x14ac:dyDescent="0.2">
      <c r="A144" s="311">
        <v>0</v>
      </c>
      <c r="B144" s="141"/>
      <c r="C144" s="97" t="s">
        <v>94</v>
      </c>
      <c r="D144" s="54">
        <v>4</v>
      </c>
      <c r="E144" s="98"/>
      <c r="F144" s="307">
        <f t="shared" si="7"/>
        <v>0</v>
      </c>
      <c r="G144" s="56"/>
    </row>
    <row r="145" spans="1:7" ht="12" customHeight="1" x14ac:dyDescent="0.2">
      <c r="A145" s="308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308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308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308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310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305">
        <f t="shared" ref="F149:F157" si="8">A149*D149</f>
        <v>0</v>
      </c>
      <c r="G149" s="51"/>
    </row>
    <row r="150" spans="1:7" s="80" customFormat="1" ht="12" customHeight="1" x14ac:dyDescent="0.2">
      <c r="A150" s="311">
        <v>0</v>
      </c>
      <c r="B150" s="141"/>
      <c r="C150" s="97" t="s">
        <v>99</v>
      </c>
      <c r="D150" s="54">
        <f>D9/2</f>
        <v>0</v>
      </c>
      <c r="E150" s="98"/>
      <c r="F150" s="307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303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304">
        <f t="shared" si="8"/>
        <v>0</v>
      </c>
      <c r="G153" s="222"/>
    </row>
    <row r="154" spans="1:7" ht="12" customHeight="1" x14ac:dyDescent="0.2">
      <c r="A154" s="308">
        <v>0</v>
      </c>
      <c r="B154" s="139"/>
      <c r="C154" s="71" t="s">
        <v>105</v>
      </c>
      <c r="D154" s="45">
        <f>D3/2</f>
        <v>0</v>
      </c>
      <c r="E154" s="92"/>
      <c r="F154" s="306">
        <f t="shared" si="8"/>
        <v>0</v>
      </c>
      <c r="G154" s="53"/>
    </row>
    <row r="155" spans="1:7" ht="12" customHeight="1" x14ac:dyDescent="0.2">
      <c r="A155" s="308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306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308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308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308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308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308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311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310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311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303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303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303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303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303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303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30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308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308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308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308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308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303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314">
        <f>D12/2+D13/2</f>
        <v>0</v>
      </c>
      <c r="E197" s="92"/>
      <c r="F197" s="303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303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308">
        <v>0</v>
      </c>
      <c r="B203" s="44"/>
      <c r="C203" s="71" t="s">
        <v>122</v>
      </c>
      <c r="D203" s="314">
        <f>D202</f>
        <v>-3</v>
      </c>
      <c r="E203" s="77"/>
      <c r="F203" s="110">
        <f>A203*D203</f>
        <v>0</v>
      </c>
    </row>
    <row r="204" spans="1:7" ht="12" customHeight="1" x14ac:dyDescent="0.2">
      <c r="A204" s="308">
        <v>0</v>
      </c>
      <c r="B204" s="44"/>
      <c r="C204" s="71" t="s">
        <v>123</v>
      </c>
      <c r="D204" s="314">
        <f>2*D202</f>
        <v>-6</v>
      </c>
      <c r="E204" s="77"/>
      <c r="F204" s="110">
        <f>A204*D204</f>
        <v>0</v>
      </c>
    </row>
    <row r="205" spans="1:7" ht="12" customHeight="1" x14ac:dyDescent="0.2">
      <c r="A205" s="308">
        <v>0</v>
      </c>
      <c r="B205" s="44"/>
      <c r="C205" s="71" t="s">
        <v>124</v>
      </c>
      <c r="D205" s="314">
        <f>3*D202</f>
        <v>-9</v>
      </c>
      <c r="E205" s="77"/>
      <c r="F205" s="110">
        <f>A205*D205</f>
        <v>0</v>
      </c>
    </row>
    <row r="206" spans="1:7" ht="12" customHeight="1" x14ac:dyDescent="0.2">
      <c r="A206" s="308">
        <v>0</v>
      </c>
      <c r="B206" s="44"/>
      <c r="C206" s="71" t="s">
        <v>125</v>
      </c>
      <c r="D206" s="314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314">
        <f>D12/2+D13/2</f>
        <v>0</v>
      </c>
      <c r="E213" s="92"/>
      <c r="F213" s="303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303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303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A203:A207 A193:A198 A187:A191 A209:A215 A163 A175:A182 A167:A173 A160 B94:B96 A97:A117 A15:A21 A27:A29 A32:A93 A119:A157" xr:uid="{00000000-0002-0000-1200-000000000000}">
      <formula1>"0,1"</formula1>
    </dataValidation>
    <dataValidation type="list" allowBlank="1" showInputMessage="1" showErrorMessage="1" sqref="B201 F2" xr:uid="{00000000-0002-0000-1200-000001000000}">
      <formula1>"0,5,7,5,10,12,5,15,17,5,20,22,5,25,27,5,30"</formula1>
    </dataValidation>
    <dataValidation type="list" allowBlank="1" showInputMessage="1" showErrorMessage="1" sqref="B200" xr:uid="{00000000-0002-0000-1200-000002000000}">
      <formula1>"0,1,2,3"</formula1>
    </dataValidation>
    <dataValidation type="list" allowBlank="1" showInputMessage="1" showErrorMessage="1" sqref="B212 B198 B195 B177 B214 B180 B29 B84 B72 B38 B40:B41 B54 B70 B66 B101 B119 B103" xr:uid="{00000000-0002-0000-1200-000003000000}">
      <formula1>"0,1,2,3,4,5"</formula1>
    </dataValidation>
    <dataValidation type="list" allowBlank="1" showInputMessage="1" showErrorMessage="1" sqref="B184:B185 B193 B160 B163 A159 A162 B121 A118" xr:uid="{00000000-0002-0000-1200-000004000000}">
      <formula1>"0,1,2,3,4,5,6"</formula1>
    </dataValidation>
    <dataValidation type="list" allowBlank="1" showInputMessage="1" showErrorMessage="1" sqref="B165 B149 B143 B141 B104 D3:D9 D12:D13 F3:F9 B89 B92 B83 B100 B128 B118" xr:uid="{00000000-0002-0000-1200-000005000000}">
      <formula1>"0,1,2,3,4,5,6,7,8,9,10,11,12,13,14,15,16,17,18,19,20"</formula1>
    </dataValidation>
    <dataValidation type="list" allowBlank="1" showInputMessage="1" showErrorMessage="1" sqref="B124 D2 B52 B79 B107 B155" xr:uid="{00000000-0002-0000-1200-000006000000}">
      <formula1>$L$1:$L$13</formula1>
    </dataValidation>
    <dataValidation type="list" allowBlank="1" showInputMessage="1" showErrorMessage="1" sqref="B151" xr:uid="{00000000-0002-0000-1200-000007000000}">
      <formula1>"1,2,3,4,5,6"</formula1>
    </dataValidation>
    <dataValidation type="list" allowBlank="1" showInputMessage="1" showErrorMessage="1" sqref="B138" xr:uid="{00000000-0002-0000-1200-000008000000}">
      <formula1>"0,2,5,5,7,5,10,12,5,15,17,5,20,22,5,25,27,5,30"</formula1>
    </dataValidation>
    <dataValidation type="list" allowBlank="1" showInputMessage="1" showErrorMessage="1" sqref="B152 B156" xr:uid="{00000000-0002-0000-1200-000009000000}">
      <formula1>"-4,-3,-2,-1,0,1,2,3,4,5,6,7,8,9,10"</formula1>
    </dataValidation>
    <dataValidation type="list" allowBlank="1" showInputMessage="1" showErrorMessage="1" sqref="B125" xr:uid="{00000000-0002-0000-1200-00000A000000}">
      <formula1>"-4,-3,-2,-1,0,1,2,3,4,5,6"</formula1>
    </dataValidation>
    <dataValidation type="list" allowBlank="1" showInputMessage="1" showErrorMessage="1" sqref="B63 B28 B60:B61" xr:uid="{00000000-0002-0000-1200-00000B000000}">
      <formula1>"0,1,2,3,4,5,6,7,8,9,10"</formula1>
    </dataValidation>
    <dataValidation type="list" allowBlank="1" showInputMessage="1" showErrorMessage="1" sqref="B53" xr:uid="{00000000-0002-0000-1200-00000C000000}">
      <formula1>"0,1,2,3,4"</formula1>
    </dataValidation>
    <dataValidation type="list" allowBlank="1" showInputMessage="1" showErrorMessage="1" sqref="B51" xr:uid="{00000000-0002-0000-1200-00000D000000}">
      <formula1>"-4,-3,-2,-1,0,+1,+2,+3,+4"</formula1>
    </dataValidation>
    <dataValidation type="list" allowBlank="1" showInputMessage="1" showErrorMessage="1" sqref="D11" xr:uid="{00000000-0002-0000-1200-00000E00000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15"/>
  <sheetViews>
    <sheetView topLeftCell="A73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182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3</v>
      </c>
      <c r="G3" s="11">
        <f t="shared" ref="G3:G9" si="0">D3-F3</f>
        <v>-3</v>
      </c>
      <c r="H3" s="11">
        <f>IF(G3&lt;0,-1*(ABS(G3)+0.1*ABS(G3)^1.7),G3+0.1*G3^1.7)</f>
        <v>-3.6473007839923781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81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5</v>
      </c>
      <c r="G5" s="11">
        <f t="shared" si="0"/>
        <v>-5</v>
      </c>
      <c r="H5" s="11">
        <f>IF(G5&lt;0,-1*(ABS(G5)+0.1*ABS(G5)^2.3),G5+0.1*G5^2.3)</f>
        <v>-9.051641491731905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6</v>
      </c>
      <c r="G7" s="11">
        <f t="shared" si="0"/>
        <v>-6</v>
      </c>
      <c r="H7" s="11">
        <f>IF(G7&lt;0,-1*(ABS(G7)+0.1*ABS(G7)^2.3),G7+0.1*G7^2.3)</f>
        <v>-12.162371493874939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3</v>
      </c>
      <c r="G8" s="11">
        <f t="shared" si="0"/>
        <v>-3</v>
      </c>
      <c r="H8" s="11">
        <f>IF(G8&lt;0,-1*(ABS(G8)+0.1*ABS(G8)^1.7),G8+0.1*G8^1.7)</f>
        <v>-3.6473007839923781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2</v>
      </c>
      <c r="G9" s="11">
        <f t="shared" si="0"/>
        <v>-2</v>
      </c>
      <c r="H9" s="11">
        <f>IF(G9&lt;0,-0.5*(ABS(G9)^1.6),0.5*G9^1.6)</f>
        <v>-1.515716566510398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1.3959505307080593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12+SUM(H2:H9)+A15*B15</f>
        <v>-32.283337194455747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SUM(F27:F29)+SUM(F32:F33)+F36+SUM(F38:F48)+SUM(F50:F79)+SUM(F81:F119)+SUM(F121:F157)+SUM(F175:F182)+SUM(F193:F198)+SUM(F209:F215)-2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-32.283337194455747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-32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0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0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30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0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0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08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08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08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0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0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0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08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0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0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0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0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311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308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308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308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308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308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308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308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308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308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310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308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308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311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308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308">
        <v>0</v>
      </c>
      <c r="B79" s="8">
        <v>0</v>
      </c>
      <c r="C79" s="207" t="s">
        <v>232</v>
      </c>
      <c r="D79" s="314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08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308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308">
        <v>0</v>
      </c>
      <c r="B97" s="139"/>
      <c r="C97" s="71" t="s">
        <v>127</v>
      </c>
      <c r="D97" s="45">
        <f>D2/5</f>
        <v>0</v>
      </c>
      <c r="E97" s="92"/>
      <c r="F97" s="309">
        <f t="shared" ref="F97:F107" si="4">A97*D97</f>
        <v>0</v>
      </c>
      <c r="G97" s="147"/>
    </row>
    <row r="98" spans="1:7" ht="12" customHeight="1" x14ac:dyDescent="0.2">
      <c r="A98" s="308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308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311">
        <v>0</v>
      </c>
      <c r="B100" s="10">
        <v>0</v>
      </c>
      <c r="C100" s="97" t="s">
        <v>129</v>
      </c>
      <c r="D100" s="65">
        <f>B100</f>
        <v>0</v>
      </c>
      <c r="E100" s="92"/>
      <c r="F100" s="312">
        <f t="shared" si="4"/>
        <v>0</v>
      </c>
      <c r="G100" s="100"/>
    </row>
    <row r="101" spans="1:7" ht="12" customHeight="1" x14ac:dyDescent="0.2">
      <c r="A101" s="310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311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308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308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308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308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311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308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308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308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308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310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308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308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311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311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306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306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30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306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314">
        <f>B124/2.5</f>
        <v>0</v>
      </c>
      <c r="E124" s="92"/>
      <c r="F124" s="306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306">
        <f>A125*D125</f>
        <v>0</v>
      </c>
      <c r="G125" s="53"/>
    </row>
    <row r="126" spans="1:7" s="76" customFormat="1" ht="12" customHeight="1" x14ac:dyDescent="0.2">
      <c r="A126" s="310">
        <v>0</v>
      </c>
      <c r="B126" s="142"/>
      <c r="C126" s="95" t="s">
        <v>78</v>
      </c>
      <c r="D126" s="49">
        <f>D6/2</f>
        <v>0</v>
      </c>
      <c r="E126" s="96"/>
      <c r="F126" s="305">
        <f t="shared" ref="F126:F133" si="6">A126*D126</f>
        <v>0</v>
      </c>
      <c r="G126" s="51"/>
    </row>
    <row r="127" spans="1:7" s="77" customFormat="1" ht="12" customHeight="1" x14ac:dyDescent="0.2">
      <c r="A127" s="308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308">
        <v>0</v>
      </c>
      <c r="B128" s="134">
        <v>0</v>
      </c>
      <c r="C128" s="206" t="s">
        <v>257</v>
      </c>
      <c r="D128" s="264">
        <f>(4-B128)/2</f>
        <v>2</v>
      </c>
      <c r="E128" s="92"/>
      <c r="F128" s="306">
        <f t="shared" si="6"/>
        <v>0</v>
      </c>
      <c r="G128" s="53"/>
    </row>
    <row r="129" spans="1:7" ht="12" customHeight="1" x14ac:dyDescent="0.2">
      <c r="A129" s="313">
        <v>1</v>
      </c>
      <c r="B129" s="139"/>
      <c r="C129" s="138" t="s">
        <v>81</v>
      </c>
      <c r="D129" s="155">
        <v>2</v>
      </c>
      <c r="E129" s="92"/>
      <c r="F129" s="155">
        <f t="shared" si="6"/>
        <v>2</v>
      </c>
      <c r="G129" s="138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302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304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303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303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303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303">
        <f t="shared" si="7"/>
        <v>0</v>
      </c>
      <c r="G142" s="221"/>
    </row>
    <row r="143" spans="1:7" s="76" customFormat="1" ht="12" customHeight="1" x14ac:dyDescent="0.2">
      <c r="A143" s="310">
        <v>0</v>
      </c>
      <c r="B143" s="9">
        <v>0</v>
      </c>
      <c r="C143" s="95" t="s">
        <v>93</v>
      </c>
      <c r="D143" s="49">
        <f>B143</f>
        <v>0</v>
      </c>
      <c r="E143" s="96"/>
      <c r="F143" s="305">
        <f t="shared" si="7"/>
        <v>0</v>
      </c>
      <c r="G143" s="51"/>
    </row>
    <row r="144" spans="1:7" s="80" customFormat="1" ht="12" customHeight="1" x14ac:dyDescent="0.2">
      <c r="A144" s="311">
        <v>0</v>
      </c>
      <c r="B144" s="141"/>
      <c r="C144" s="97" t="s">
        <v>94</v>
      </c>
      <c r="D144" s="54">
        <v>4</v>
      </c>
      <c r="E144" s="98"/>
      <c r="F144" s="307">
        <f t="shared" si="7"/>
        <v>0</v>
      </c>
      <c r="G144" s="56"/>
    </row>
    <row r="145" spans="1:7" ht="12" customHeight="1" x14ac:dyDescent="0.2">
      <c r="A145" s="308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308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308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308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310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305">
        <f t="shared" ref="F149:F157" si="8">A149*D149</f>
        <v>0</v>
      </c>
      <c r="G149" s="51"/>
    </row>
    <row r="150" spans="1:7" s="80" customFormat="1" ht="12" customHeight="1" x14ac:dyDescent="0.2">
      <c r="A150" s="311">
        <v>0</v>
      </c>
      <c r="B150" s="141"/>
      <c r="C150" s="97" t="s">
        <v>99</v>
      </c>
      <c r="D150" s="54">
        <f>D9/2</f>
        <v>0</v>
      </c>
      <c r="E150" s="98"/>
      <c r="F150" s="307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303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304">
        <f t="shared" si="8"/>
        <v>0</v>
      </c>
      <c r="G153" s="222"/>
    </row>
    <row r="154" spans="1:7" ht="12" customHeight="1" x14ac:dyDescent="0.2">
      <c r="A154" s="308">
        <v>0</v>
      </c>
      <c r="B154" s="139"/>
      <c r="C154" s="71" t="s">
        <v>105</v>
      </c>
      <c r="D154" s="45">
        <f>D3/2</f>
        <v>0</v>
      </c>
      <c r="E154" s="92"/>
      <c r="F154" s="306">
        <f t="shared" si="8"/>
        <v>0</v>
      </c>
      <c r="G154" s="53"/>
    </row>
    <row r="155" spans="1:7" ht="12" customHeight="1" x14ac:dyDescent="0.2">
      <c r="A155" s="308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306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308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308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308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308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308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311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310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311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303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303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303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303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303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303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30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308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308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308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308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308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303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314">
        <f>D12/2+D13/2</f>
        <v>0</v>
      </c>
      <c r="E197" s="92"/>
      <c r="F197" s="303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303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308">
        <v>0</v>
      </c>
      <c r="B203" s="44"/>
      <c r="C203" s="71" t="s">
        <v>122</v>
      </c>
      <c r="D203" s="314">
        <f>D202</f>
        <v>-3</v>
      </c>
      <c r="E203" s="77"/>
      <c r="F203" s="110">
        <f>A203*D203</f>
        <v>0</v>
      </c>
    </row>
    <row r="204" spans="1:7" ht="12" customHeight="1" x14ac:dyDescent="0.2">
      <c r="A204" s="308">
        <v>0</v>
      </c>
      <c r="B204" s="44"/>
      <c r="C204" s="71" t="s">
        <v>123</v>
      </c>
      <c r="D204" s="314">
        <f>2*D202</f>
        <v>-6</v>
      </c>
      <c r="E204" s="77"/>
      <c r="F204" s="110">
        <f>A204*D204</f>
        <v>0</v>
      </c>
    </row>
    <row r="205" spans="1:7" ht="12" customHeight="1" x14ac:dyDescent="0.2">
      <c r="A205" s="308">
        <v>0</v>
      </c>
      <c r="B205" s="44"/>
      <c r="C205" s="71" t="s">
        <v>124</v>
      </c>
      <c r="D205" s="314">
        <f>3*D202</f>
        <v>-9</v>
      </c>
      <c r="E205" s="77"/>
      <c r="F205" s="110">
        <f>A205*D205</f>
        <v>0</v>
      </c>
    </row>
    <row r="206" spans="1:7" ht="12" customHeight="1" x14ac:dyDescent="0.2">
      <c r="A206" s="308">
        <v>0</v>
      </c>
      <c r="B206" s="44"/>
      <c r="C206" s="71" t="s">
        <v>125</v>
      </c>
      <c r="D206" s="314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314">
        <f>D12/2+D13/2</f>
        <v>0</v>
      </c>
      <c r="E213" s="92"/>
      <c r="F213" s="303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303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303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4:B185 B193 B160 B163 A159 A162 B121 A118" xr:uid="{00000000-0002-0000-1300-000000000000}">
      <formula1>"0,1,2,3,4,5,6"</formula1>
    </dataValidation>
    <dataValidation type="list" allowBlank="1" showInputMessage="1" showErrorMessage="1" sqref="B212 B198 B195 B177 B214 B180 B29 B84 B72 B38 B40:B41 B54 B70 B66 B101 B119 B103" xr:uid="{00000000-0002-0000-1300-000001000000}">
      <formula1>"0,1,2,3,4,5"</formula1>
    </dataValidation>
    <dataValidation type="list" allowBlank="1" showInputMessage="1" showErrorMessage="1" sqref="B200" xr:uid="{00000000-0002-0000-1300-000002000000}">
      <formula1>"0,1,2,3"</formula1>
    </dataValidation>
    <dataValidation type="list" allowBlank="1" showInputMessage="1" showErrorMessage="1" sqref="B201 F2" xr:uid="{00000000-0002-0000-1300-000003000000}">
      <formula1>"0,5,7,5,10,12,5,15,17,5,20,22,5,25,27,5,30"</formula1>
    </dataValidation>
    <dataValidation type="list" allowBlank="1" showInputMessage="1" showErrorMessage="1" sqref="A203:A207 A193:A198 A187:A191 A209:A215 A163 A175:A182 A167:A173 A160 B94:B96 A15:A21 A97:A117 A27:A29 A32:A93 A119:A157" xr:uid="{00000000-0002-0000-1300-000004000000}">
      <formula1>"0,1"</formula1>
    </dataValidation>
    <dataValidation type="list" allowBlank="1" showInputMessage="1" showErrorMessage="1" sqref="B152 B156" xr:uid="{00000000-0002-0000-1300-000005000000}">
      <formula1>"-4,-3,-2,-1,0,1,2,3,4,5,6,7,8,9,10"</formula1>
    </dataValidation>
    <dataValidation type="list" allowBlank="1" showInputMessage="1" showErrorMessage="1" sqref="B138" xr:uid="{00000000-0002-0000-1300-000006000000}">
      <formula1>"0,2,5,5,7,5,10,12,5,15,17,5,20,22,5,25,27,5,30"</formula1>
    </dataValidation>
    <dataValidation type="list" allowBlank="1" showInputMessage="1" showErrorMessage="1" sqref="B151" xr:uid="{00000000-0002-0000-1300-000007000000}">
      <formula1>"1,2,3,4,5,6"</formula1>
    </dataValidation>
    <dataValidation type="list" allowBlank="1" showInputMessage="1" showErrorMessage="1" sqref="B124 D2 B52 B79 B107 B155" xr:uid="{00000000-0002-0000-1300-000008000000}">
      <formula1>$L$1:$L$13</formula1>
    </dataValidation>
    <dataValidation type="list" allowBlank="1" showInputMessage="1" showErrorMessage="1" sqref="B165 B149 B143 B141 B104 D3:D9 D12:D13 F3:F9 B89 B92 B83 B100 B128 B118" xr:uid="{00000000-0002-0000-1300-000009000000}">
      <formula1>"0,1,2,3,4,5,6,7,8,9,10,11,12,13,14,15,16,17,18,19,20"</formula1>
    </dataValidation>
    <dataValidation type="list" allowBlank="1" showInputMessage="1" showErrorMessage="1" sqref="D11" xr:uid="{00000000-0002-0000-1300-00000A000000}">
      <formula1>"0,0,5,1,2,3,4,5,6,7,8,9,10,11,12,13,14,15,16,17,18,19,20"</formula1>
    </dataValidation>
    <dataValidation type="list" allowBlank="1" showInputMessage="1" showErrorMessage="1" sqref="B51" xr:uid="{00000000-0002-0000-1300-00000B000000}">
      <formula1>"-4,-3,-2,-1,0,+1,+2,+3,+4"</formula1>
    </dataValidation>
    <dataValidation type="list" allowBlank="1" showInputMessage="1" showErrorMessage="1" sqref="B53" xr:uid="{00000000-0002-0000-1300-00000C000000}">
      <formula1>"0,1,2,3,4"</formula1>
    </dataValidation>
    <dataValidation type="list" allowBlank="1" showInputMessage="1" showErrorMessage="1" sqref="B63 B28 B60:B61" xr:uid="{00000000-0002-0000-1300-00000D000000}">
      <formula1>"0,1,2,3,4,5,6,7,8,9,10"</formula1>
    </dataValidation>
    <dataValidation type="list" allowBlank="1" showInputMessage="1" showErrorMessage="1" sqref="B125" xr:uid="{00000000-0002-0000-13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15"/>
  <sheetViews>
    <sheetView topLeftCell="A79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178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12.5</v>
      </c>
      <c r="G2" s="11">
        <f>(D2-F2)/2.5</f>
        <v>-5</v>
      </c>
      <c r="H2" s="11">
        <f>IF(G2&lt;0,ABS(G2)^1.4*-1,G2^1.4)</f>
        <v>-9.5182696935793913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5</v>
      </c>
      <c r="G3" s="11">
        <f t="shared" ref="G3:G9" si="0">D3-F3</f>
        <v>-5</v>
      </c>
      <c r="H3" s="11">
        <f>IF(G3&lt;0,-1*(ABS(G3)+0.1*ABS(G3)^1.7),G3+0.1*G3^1.7)</f>
        <v>-6.5425846568000239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6</v>
      </c>
      <c r="G4" s="11">
        <f t="shared" si="0"/>
        <v>-6</v>
      </c>
      <c r="H4" s="11">
        <f>IF(G4&lt;0,-1*(ABS(G4)+0.1*ABS(G4)^1.7),G4+0.1*G4^1.7)</f>
        <v>-8.103086451844316</v>
      </c>
      <c r="I4" s="16" t="s">
        <v>204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8</v>
      </c>
      <c r="G5" s="11">
        <f t="shared" si="0"/>
        <v>-8</v>
      </c>
      <c r="H5" s="11">
        <f>IF(G5&lt;0,-1*(ABS(G5)+0.1*ABS(G5)^2.3),G5+0.1*G5^2.3)</f>
        <v>-19.942822291671121</v>
      </c>
      <c r="I5" s="16" t="s">
        <v>24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5</v>
      </c>
      <c r="G6" s="11">
        <f t="shared" si="0"/>
        <v>-5</v>
      </c>
      <c r="H6" s="11">
        <f>IF(G6&lt;0,-1*(ABS(G6)+0.1*ABS(G6)^1.7),G6+0.1*G6^1.7)</f>
        <v>-6.5425846568000239</v>
      </c>
      <c r="I6" s="16" t="s">
        <v>197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7</v>
      </c>
      <c r="G7" s="11">
        <f t="shared" si="0"/>
        <v>-7</v>
      </c>
      <c r="H7" s="11">
        <f>IF(G7&lt;0,-1*(ABS(G7)+0.1*ABS(G7)^2.3),G7+0.1*G7^2.3)</f>
        <v>-15.784670816352881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6</v>
      </c>
      <c r="G8" s="11">
        <f t="shared" si="0"/>
        <v>-6</v>
      </c>
      <c r="H8" s="11">
        <f>IF(G8&lt;0,-1*(ABS(G8)+0.1*ABS(G8)^1.7),G8+0.1*G8^1.7)</f>
        <v>-8.103086451844316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4</v>
      </c>
      <c r="G9" s="11">
        <f t="shared" si="0"/>
        <v>-4</v>
      </c>
      <c r="H9" s="11">
        <f>IF(G9&lt;0,-0.5*(ABS(G9)^1.6),0.5*G9^1.6)</f>
        <v>-4.5947934199881395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1</v>
      </c>
      <c r="B15" s="18">
        <f>IF(G8&lt;0,-0.1*(ABS(G8)^2.3-ABS(G8)^1.7),0.1*(G8^2.3-G8^1.7))</f>
        <v>-4.0592850420306226</v>
      </c>
      <c r="C15" s="19" t="s">
        <v>203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41+SUM(H2:H9)+A15*B15</f>
        <v>-42.191183480910837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SUM(F27:F29)+SUM(F32:F33)+F36+SUM(F38:F48)+SUM(F50:F79)+SUM(F81:F119)+SUM(F121:F157)+SUM(F175:F182)+SUM(F193:F198)+SUM(F209:F215)-17</f>
        <v>-4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-42.191183480910837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-42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0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0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30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0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0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08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08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08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0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0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0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08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0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0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0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0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162">
        <v>1</v>
      </c>
      <c r="B55" s="140"/>
      <c r="C55" s="163" t="s">
        <v>24</v>
      </c>
      <c r="D55" s="163">
        <v>5</v>
      </c>
      <c r="E55" s="92"/>
      <c r="F55" s="155">
        <f>A55*D55</f>
        <v>5</v>
      </c>
      <c r="G55" s="138"/>
    </row>
    <row r="56" spans="1:7" ht="12" customHeight="1" x14ac:dyDescent="0.2">
      <c r="A56" s="308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308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308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308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308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308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308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308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308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310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308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308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311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308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308">
        <v>0</v>
      </c>
      <c r="B79" s="8">
        <v>0</v>
      </c>
      <c r="C79" s="207" t="s">
        <v>232</v>
      </c>
      <c r="D79" s="314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08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313">
        <v>1</v>
      </c>
      <c r="B91" s="139"/>
      <c r="C91" s="138" t="s">
        <v>197</v>
      </c>
      <c r="D91" s="155">
        <v>5</v>
      </c>
      <c r="E91" s="92"/>
      <c r="F91" s="155">
        <f t="shared" si="3"/>
        <v>5</v>
      </c>
      <c r="G91" s="138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308">
        <v>0</v>
      </c>
      <c r="B97" s="139"/>
      <c r="C97" s="71" t="s">
        <v>127</v>
      </c>
      <c r="D97" s="45">
        <f>D2/5</f>
        <v>0</v>
      </c>
      <c r="E97" s="92"/>
      <c r="F97" s="309">
        <f t="shared" ref="F97:F107" si="4">A97*D97</f>
        <v>0</v>
      </c>
      <c r="G97" s="147"/>
    </row>
    <row r="98" spans="1:7" ht="12" customHeight="1" x14ac:dyDescent="0.2">
      <c r="A98" s="308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308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311">
        <v>0</v>
      </c>
      <c r="B100" s="10">
        <v>0</v>
      </c>
      <c r="C100" s="97" t="s">
        <v>129</v>
      </c>
      <c r="D100" s="65">
        <f>B100</f>
        <v>0</v>
      </c>
      <c r="E100" s="92"/>
      <c r="F100" s="312">
        <f t="shared" si="4"/>
        <v>0</v>
      </c>
      <c r="G100" s="100"/>
    </row>
    <row r="101" spans="1:7" ht="12" customHeight="1" x14ac:dyDescent="0.2">
      <c r="A101" s="310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311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308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308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308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308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311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308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308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308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308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310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308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308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311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311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306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306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30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306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314">
        <f>B124/2.5</f>
        <v>0</v>
      </c>
      <c r="E124" s="92"/>
      <c r="F124" s="306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306">
        <f>A125*D125</f>
        <v>0</v>
      </c>
      <c r="G125" s="53"/>
    </row>
    <row r="126" spans="1:7" s="76" customFormat="1" ht="12" customHeight="1" x14ac:dyDescent="0.2">
      <c r="A126" s="310">
        <v>0</v>
      </c>
      <c r="B126" s="142"/>
      <c r="C126" s="95" t="s">
        <v>78</v>
      </c>
      <c r="D126" s="49">
        <f>D6/2</f>
        <v>0</v>
      </c>
      <c r="E126" s="96"/>
      <c r="F126" s="305">
        <f t="shared" ref="F126:F133" si="6">A126*D126</f>
        <v>0</v>
      </c>
      <c r="G126" s="51"/>
    </row>
    <row r="127" spans="1:7" s="77" customFormat="1" ht="12" customHeight="1" x14ac:dyDescent="0.2">
      <c r="A127" s="308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308">
        <v>0</v>
      </c>
      <c r="B128" s="134">
        <v>0</v>
      </c>
      <c r="C128" s="206" t="s">
        <v>257</v>
      </c>
      <c r="D128" s="264">
        <f>(4-B128)/2</f>
        <v>2</v>
      </c>
      <c r="E128" s="92"/>
      <c r="F128" s="306">
        <f t="shared" si="6"/>
        <v>0</v>
      </c>
      <c r="G128" s="53"/>
    </row>
    <row r="129" spans="1:7" s="77" customFormat="1" ht="12" customHeight="1" x14ac:dyDescent="0.2">
      <c r="A129" s="316">
        <v>0</v>
      </c>
      <c r="B129" s="139"/>
      <c r="C129" s="71" t="s">
        <v>81</v>
      </c>
      <c r="D129" s="45">
        <v>2</v>
      </c>
      <c r="E129" s="92"/>
      <c r="F129" s="320">
        <f t="shared" si="6"/>
        <v>0</v>
      </c>
      <c r="G129" s="321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302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304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303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303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303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303">
        <f t="shared" si="7"/>
        <v>0</v>
      </c>
      <c r="G142" s="221"/>
    </row>
    <row r="143" spans="1:7" s="76" customFormat="1" ht="12" customHeight="1" x14ac:dyDescent="0.2">
      <c r="A143" s="310">
        <v>0</v>
      </c>
      <c r="B143" s="9">
        <v>0</v>
      </c>
      <c r="C143" s="95" t="s">
        <v>93</v>
      </c>
      <c r="D143" s="49">
        <f>B143</f>
        <v>0</v>
      </c>
      <c r="E143" s="96"/>
      <c r="F143" s="305">
        <f t="shared" si="7"/>
        <v>0</v>
      </c>
      <c r="G143" s="51"/>
    </row>
    <row r="144" spans="1:7" s="80" customFormat="1" ht="12" customHeight="1" x14ac:dyDescent="0.2">
      <c r="A144" s="311">
        <v>0</v>
      </c>
      <c r="B144" s="141"/>
      <c r="C144" s="97" t="s">
        <v>94</v>
      </c>
      <c r="D144" s="54">
        <v>4</v>
      </c>
      <c r="E144" s="98"/>
      <c r="F144" s="307">
        <f t="shared" si="7"/>
        <v>0</v>
      </c>
      <c r="G144" s="56"/>
    </row>
    <row r="145" spans="1:7" ht="12" customHeight="1" x14ac:dyDescent="0.2">
      <c r="A145" s="308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308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308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308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310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305">
        <f t="shared" ref="F149:F157" si="8">A149*D149</f>
        <v>0</v>
      </c>
      <c r="G149" s="51"/>
    </row>
    <row r="150" spans="1:7" s="80" customFormat="1" ht="12" customHeight="1" x14ac:dyDescent="0.2">
      <c r="A150" s="311">
        <v>0</v>
      </c>
      <c r="B150" s="141"/>
      <c r="C150" s="97" t="s">
        <v>99</v>
      </c>
      <c r="D150" s="54">
        <f>D9/2</f>
        <v>0</v>
      </c>
      <c r="E150" s="98"/>
      <c r="F150" s="307">
        <f t="shared" si="8"/>
        <v>0</v>
      </c>
      <c r="G150" s="56"/>
    </row>
    <row r="151" spans="1:7" ht="12" customHeight="1" x14ac:dyDescent="0.2">
      <c r="A151" s="313">
        <v>1</v>
      </c>
      <c r="B151" s="183">
        <v>3</v>
      </c>
      <c r="C151" s="138" t="s">
        <v>103</v>
      </c>
      <c r="D151" s="155">
        <f>B151+D5/2+B165/3</f>
        <v>3</v>
      </c>
      <c r="E151" s="92"/>
      <c r="F151" s="155">
        <f t="shared" si="8"/>
        <v>3</v>
      </c>
      <c r="G151" s="138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304">
        <f t="shared" si="8"/>
        <v>0</v>
      </c>
      <c r="G153" s="222"/>
    </row>
    <row r="154" spans="1:7" ht="12" customHeight="1" x14ac:dyDescent="0.2">
      <c r="A154" s="308">
        <v>0</v>
      </c>
      <c r="B154" s="139"/>
      <c r="C154" s="71" t="s">
        <v>105</v>
      </c>
      <c r="D154" s="45">
        <f>D3/2</f>
        <v>0</v>
      </c>
      <c r="E154" s="92"/>
      <c r="F154" s="306">
        <f t="shared" si="8"/>
        <v>0</v>
      </c>
      <c r="G154" s="53"/>
    </row>
    <row r="155" spans="1:7" ht="12" customHeight="1" x14ac:dyDescent="0.2">
      <c r="A155" s="308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306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308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308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308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308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308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311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310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311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303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303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303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303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303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303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30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308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308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308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308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308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303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314">
        <f>D12/2+D13/2</f>
        <v>0</v>
      </c>
      <c r="E197" s="92"/>
      <c r="F197" s="303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303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308">
        <v>0</v>
      </c>
      <c r="B203" s="44"/>
      <c r="C203" s="71" t="s">
        <v>122</v>
      </c>
      <c r="D203" s="314">
        <f>D202</f>
        <v>-3</v>
      </c>
      <c r="E203" s="77"/>
      <c r="F203" s="110">
        <f>A203*D203</f>
        <v>0</v>
      </c>
    </row>
    <row r="204" spans="1:7" ht="12" customHeight="1" x14ac:dyDescent="0.2">
      <c r="A204" s="308">
        <v>0</v>
      </c>
      <c r="B204" s="44"/>
      <c r="C204" s="71" t="s">
        <v>123</v>
      </c>
      <c r="D204" s="314">
        <f>2*D202</f>
        <v>-6</v>
      </c>
      <c r="E204" s="77"/>
      <c r="F204" s="110">
        <f>A204*D204</f>
        <v>0</v>
      </c>
    </row>
    <row r="205" spans="1:7" ht="12" customHeight="1" x14ac:dyDescent="0.2">
      <c r="A205" s="308">
        <v>0</v>
      </c>
      <c r="B205" s="44"/>
      <c r="C205" s="71" t="s">
        <v>124</v>
      </c>
      <c r="D205" s="314">
        <f>3*D202</f>
        <v>-9</v>
      </c>
      <c r="E205" s="77"/>
      <c r="F205" s="110">
        <f>A205*D205</f>
        <v>0</v>
      </c>
    </row>
    <row r="206" spans="1:7" ht="12" customHeight="1" x14ac:dyDescent="0.2">
      <c r="A206" s="308">
        <v>0</v>
      </c>
      <c r="B206" s="44"/>
      <c r="C206" s="71" t="s">
        <v>125</v>
      </c>
      <c r="D206" s="314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314">
        <f>D12/2+D13/2</f>
        <v>0</v>
      </c>
      <c r="E213" s="92"/>
      <c r="F213" s="303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303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303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A203:A207 A193:A198 A187:A191 A209:A215 A163 A175:A182 A167:A173 A160 B94:B96 A97:A117 A32:A93 A27:A29 A15:A21 A119:A157" xr:uid="{00000000-0002-0000-1400-000000000000}">
      <formula1>"0,1"</formula1>
    </dataValidation>
    <dataValidation type="list" allowBlank="1" showInputMessage="1" showErrorMessage="1" sqref="B201 F2" xr:uid="{00000000-0002-0000-1400-000001000000}">
      <formula1>"0,5,7,5,10,12,5,15,17,5,20,22,5,25,27,5,30"</formula1>
    </dataValidation>
    <dataValidation type="list" allowBlank="1" showInputMessage="1" showErrorMessage="1" sqref="B200" xr:uid="{00000000-0002-0000-1400-000002000000}">
      <formula1>"0,1,2,3"</formula1>
    </dataValidation>
    <dataValidation type="list" allowBlank="1" showInputMessage="1" showErrorMessage="1" sqref="B212 B198 B195 B177 B214 B180 B29 B84 B72 B38 B40:B41 B54 B70 B66 B101 B119 B103" xr:uid="{00000000-0002-0000-1400-000003000000}">
      <formula1>"0,1,2,3,4,5"</formula1>
    </dataValidation>
    <dataValidation type="list" allowBlank="1" showInputMessage="1" showErrorMessage="1" sqref="B184:B185 B193 B160 B163 A159 A162 B121 A118" xr:uid="{00000000-0002-0000-1400-000004000000}">
      <formula1>"0,1,2,3,4,5,6"</formula1>
    </dataValidation>
    <dataValidation type="list" allowBlank="1" showInputMessage="1" showErrorMessage="1" sqref="B165 B149 B141 B143 B128 B104 D3:D9 D12:D13 F3:F9 B89 B92 B83 B100 B118" xr:uid="{00000000-0002-0000-1400-000005000000}">
      <formula1>"0,1,2,3,4,5,6,7,8,9,10,11,12,13,14,15,16,17,18,19,20"</formula1>
    </dataValidation>
    <dataValidation type="list" allowBlank="1" showInputMessage="1" showErrorMessage="1" sqref="B124 D2 B52 B79 B107 B155" xr:uid="{00000000-0002-0000-1400-000006000000}">
      <formula1>$L$1:$L$13</formula1>
    </dataValidation>
    <dataValidation type="list" allowBlank="1" showInputMessage="1" showErrorMessage="1" sqref="B151" xr:uid="{00000000-0002-0000-1400-000007000000}">
      <formula1>"1,2,3,4,5,6"</formula1>
    </dataValidation>
    <dataValidation type="list" allowBlank="1" showInputMessage="1" showErrorMessage="1" sqref="B138" xr:uid="{00000000-0002-0000-1400-000008000000}">
      <formula1>"0,2,5,5,7,5,10,12,5,15,17,5,20,22,5,25,27,5,30"</formula1>
    </dataValidation>
    <dataValidation type="list" allowBlank="1" showInputMessage="1" showErrorMessage="1" sqref="B152 B156" xr:uid="{00000000-0002-0000-1400-000009000000}">
      <formula1>"-4,-3,-2,-1,0,1,2,3,4,5,6,7,8,9,10"</formula1>
    </dataValidation>
    <dataValidation type="list" allowBlank="1" showInputMessage="1" showErrorMessage="1" sqref="B125" xr:uid="{00000000-0002-0000-1400-00000A000000}">
      <formula1>"-4,-3,-2,-1,0,1,2,3,4,5,6"</formula1>
    </dataValidation>
    <dataValidation type="list" allowBlank="1" showInputMessage="1" showErrorMessage="1" sqref="B63 B28 B60:B61" xr:uid="{00000000-0002-0000-1400-00000B000000}">
      <formula1>"0,1,2,3,4,5,6,7,8,9,10"</formula1>
    </dataValidation>
    <dataValidation type="list" allowBlank="1" showInputMessage="1" showErrorMessage="1" sqref="B53" xr:uid="{00000000-0002-0000-1400-00000C000000}">
      <formula1>"0,1,2,3,4"</formula1>
    </dataValidation>
    <dataValidation type="list" allowBlank="1" showInputMessage="1" showErrorMessage="1" sqref="B51" xr:uid="{00000000-0002-0000-1400-00000D000000}">
      <formula1>"-4,-3,-2,-1,0,+1,+2,+3,+4"</formula1>
    </dataValidation>
    <dataValidation type="list" allowBlank="1" showInputMessage="1" showErrorMessage="1" sqref="D11" xr:uid="{00000000-0002-0000-1400-00000E00000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16"/>
  <sheetViews>
    <sheetView topLeftCell="A64" workbookViewId="0">
      <selection activeCell="D90" sqref="D90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183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2</v>
      </c>
      <c r="G3" s="11">
        <f t="shared" ref="G3:G9" si="0">D3-F3</f>
        <v>-2</v>
      </c>
      <c r="H3" s="11">
        <f>IF(G3&lt;0,-1*(ABS(G3)+0.1*ABS(G3)^1.7),G3+0.1*G3^1.7)</f>
        <v>-2.3249009585424942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18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5</v>
      </c>
      <c r="G5" s="11">
        <f t="shared" si="0"/>
        <v>-5</v>
      </c>
      <c r="H5" s="11">
        <f>IF(G5&lt;0,-1*(ABS(G5)+0.1*ABS(G5)^2.3),G5+0.1*G5^2.3)</f>
        <v>-9.051641491731905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5</v>
      </c>
      <c r="G7" s="11">
        <f t="shared" si="0"/>
        <v>-5</v>
      </c>
      <c r="H7" s="11">
        <f>IF(G7&lt;0,-1*(ABS(G7)+0.1*ABS(G7)^2.3),G7+0.1*G7^2.3)</f>
        <v>-9.051641491731905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3</v>
      </c>
      <c r="G8" s="11">
        <f t="shared" si="0"/>
        <v>-3</v>
      </c>
      <c r="H8" s="11">
        <f>IF(G8&lt;0,-1*(ABS(G8)+0.1*ABS(G8)^1.7),G8+0.1*G8^1.7)</f>
        <v>-3.6473007839923781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2</v>
      </c>
      <c r="G9" s="11">
        <f t="shared" si="0"/>
        <v>-2</v>
      </c>
      <c r="H9" s="11">
        <f>IF(G9&lt;0,-0.5*(ABS(G9)^1.6),0.5*G9^1.6)</f>
        <v>-1.515716566510398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1.3959505307080593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13+SUM(H2:H9)+A15*B15</f>
        <v>-26.850207366862833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SUM(F27:F29)+SUM(F32:F33)+F36+SUM(F38:F48)+SUM(F50:F80)+SUM(F82:F120)+SUM(F122:F158)+SUM(F176:F183)+SUM(F194:F199)+SUM(F210:F216)-3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SUM(F160:F161)+SUM(F163:F164)+SUM(F168:F174)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SUM(F188:F192)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SUM(F204:F208)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G34+G35+G37+G49+G81+G121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-26.850207366862833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-27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2</v>
      </c>
      <c r="C29" s="231" t="s">
        <v>36</v>
      </c>
      <c r="D29" s="45">
        <f>B29/2*(D4+D6-1-B29)</f>
        <v>-3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0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0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30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0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0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08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08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08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0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0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0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08">
        <v>0</v>
      </c>
      <c r="B43" s="139"/>
      <c r="C43" s="71" t="s">
        <v>14</v>
      </c>
      <c r="D43" s="45">
        <v>1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313">
        <v>1</v>
      </c>
      <c r="B47" s="139"/>
      <c r="C47" s="138" t="s">
        <v>18</v>
      </c>
      <c r="D47" s="155">
        <v>3</v>
      </c>
      <c r="E47" s="92"/>
      <c r="F47" s="155">
        <f t="shared" si="1"/>
        <v>3</v>
      </c>
      <c r="G47" s="138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0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0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0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0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7" customFormat="1" ht="12" customHeight="1" x14ac:dyDescent="0.2">
      <c r="A53" s="318">
        <v>0</v>
      </c>
      <c r="B53" s="8">
        <v>0</v>
      </c>
      <c r="C53" s="70" t="s">
        <v>262</v>
      </c>
      <c r="D53" s="314">
        <f>2+(2*(D8-F8)+D9-F9)*B53/10</f>
        <v>2</v>
      </c>
      <c r="E53" s="92"/>
      <c r="F53" s="199">
        <f>A53*D53</f>
        <v>0</v>
      </c>
      <c r="G53" s="94"/>
    </row>
    <row r="54" spans="1:7" s="76" customFormat="1" ht="12" customHeight="1" x14ac:dyDescent="0.2">
      <c r="A54" s="359">
        <v>0</v>
      </c>
      <c r="B54" s="9">
        <v>0</v>
      </c>
      <c r="C54" s="95" t="s">
        <v>23</v>
      </c>
      <c r="D54" s="361">
        <f>(2*B54+B55)/2</f>
        <v>0</v>
      </c>
      <c r="E54" s="96"/>
      <c r="F54" s="363">
        <f>A54*D54</f>
        <v>0</v>
      </c>
      <c r="G54" s="147"/>
    </row>
    <row r="55" spans="1:7" s="80" customFormat="1" ht="12" customHeight="1" x14ac:dyDescent="0.2">
      <c r="A55" s="360"/>
      <c r="B55" s="10">
        <v>0</v>
      </c>
      <c r="C55" s="97" t="s">
        <v>158</v>
      </c>
      <c r="D55" s="362"/>
      <c r="E55" s="98"/>
      <c r="F55" s="364"/>
      <c r="G55" s="100"/>
    </row>
    <row r="56" spans="1:7" ht="12" customHeight="1" x14ac:dyDescent="0.2">
      <c r="A56" s="311">
        <v>0</v>
      </c>
      <c r="B56" s="141"/>
      <c r="C56" s="97" t="s">
        <v>24</v>
      </c>
      <c r="D56" s="61">
        <v>5</v>
      </c>
      <c r="E56" s="92"/>
      <c r="F56" s="93">
        <f>A56*D56</f>
        <v>0</v>
      </c>
      <c r="G56" s="94"/>
    </row>
    <row r="57" spans="1:7" ht="12" customHeight="1" x14ac:dyDescent="0.2">
      <c r="A57" s="308">
        <v>0</v>
      </c>
      <c r="B57" s="139"/>
      <c r="C57" s="70" t="s">
        <v>189</v>
      </c>
      <c r="D57" s="45">
        <f>D7/3+D8/1.5</f>
        <v>0</v>
      </c>
      <c r="E57" s="92"/>
      <c r="F57" s="363">
        <f>A57*D57+A58*D58</f>
        <v>0</v>
      </c>
      <c r="G57" s="147"/>
    </row>
    <row r="58" spans="1:7" ht="12" customHeight="1" x14ac:dyDescent="0.2">
      <c r="A58" s="308">
        <v>0</v>
      </c>
      <c r="B58" s="139"/>
      <c r="C58" s="70" t="s">
        <v>190</v>
      </c>
      <c r="D58" s="118">
        <f>4+D7/3</f>
        <v>4</v>
      </c>
      <c r="E58" s="92"/>
      <c r="F58" s="365"/>
      <c r="G58" s="94"/>
    </row>
    <row r="59" spans="1:7" ht="12" customHeight="1" x14ac:dyDescent="0.2">
      <c r="A59" s="215">
        <v>0</v>
      </c>
      <c r="B59" s="142"/>
      <c r="C59" s="95" t="s">
        <v>26</v>
      </c>
      <c r="D59" s="49">
        <f>D6</f>
        <v>0</v>
      </c>
      <c r="E59" s="96"/>
      <c r="F59" s="363">
        <f>A59*D59+A60*D60</f>
        <v>0</v>
      </c>
      <c r="G59" s="147"/>
    </row>
    <row r="60" spans="1:7" ht="12" customHeight="1" x14ac:dyDescent="0.2">
      <c r="A60" s="217">
        <v>0</v>
      </c>
      <c r="B60" s="141"/>
      <c r="C60" s="97" t="s">
        <v>194</v>
      </c>
      <c r="D60" s="54">
        <f>D6*1.25</f>
        <v>0</v>
      </c>
      <c r="E60" s="98"/>
      <c r="F60" s="366"/>
      <c r="G60" s="100"/>
    </row>
    <row r="61" spans="1:7" ht="12" customHeight="1" x14ac:dyDescent="0.2">
      <c r="A61" s="216">
        <v>0</v>
      </c>
      <c r="B61" s="8">
        <v>0</v>
      </c>
      <c r="C61" s="71" t="s">
        <v>27</v>
      </c>
      <c r="D61" s="45">
        <f>(B61+D4)/1.5</f>
        <v>0</v>
      </c>
      <c r="E61" s="92"/>
      <c r="F61" s="93">
        <f t="shared" ref="F61:F80" si="2">A61*D61</f>
        <v>0</v>
      </c>
      <c r="G61" s="94"/>
    </row>
    <row r="62" spans="1:7" ht="12" customHeight="1" x14ac:dyDescent="0.2">
      <c r="A62" s="308">
        <v>0</v>
      </c>
      <c r="B62" s="8">
        <v>0</v>
      </c>
      <c r="C62" s="71" t="s">
        <v>28</v>
      </c>
      <c r="D62" s="45">
        <f>(B62*1.5-D8)/2</f>
        <v>0</v>
      </c>
      <c r="E62" s="92"/>
      <c r="F62" s="93">
        <f t="shared" si="2"/>
        <v>0</v>
      </c>
      <c r="G62" s="94"/>
    </row>
    <row r="63" spans="1:7" ht="12" customHeight="1" x14ac:dyDescent="0.2">
      <c r="A63" s="308">
        <v>0</v>
      </c>
      <c r="B63" s="139"/>
      <c r="C63" s="71" t="s">
        <v>29</v>
      </c>
      <c r="D63" s="45">
        <v>3</v>
      </c>
      <c r="E63" s="92"/>
      <c r="F63" s="93">
        <f t="shared" si="2"/>
        <v>0</v>
      </c>
      <c r="G63" s="94"/>
    </row>
    <row r="64" spans="1:7" ht="12" customHeight="1" x14ac:dyDescent="0.2">
      <c r="A64" s="126">
        <v>0</v>
      </c>
      <c r="B64" s="9">
        <v>0</v>
      </c>
      <c r="C64" s="131" t="s">
        <v>30</v>
      </c>
      <c r="D64" s="49">
        <f>5-B64+D3</f>
        <v>5</v>
      </c>
      <c r="E64" s="96"/>
      <c r="F64" s="50">
        <f t="shared" si="2"/>
        <v>0</v>
      </c>
      <c r="G64" s="51"/>
    </row>
    <row r="65" spans="1:7" ht="12" customHeight="1" x14ac:dyDescent="0.2">
      <c r="A65" s="124">
        <v>0</v>
      </c>
      <c r="B65" s="139"/>
      <c r="C65" s="99" t="s">
        <v>31</v>
      </c>
      <c r="D65" s="45">
        <v>1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139"/>
      <c r="C66" s="99" t="s">
        <v>32</v>
      </c>
      <c r="D66" s="58">
        <f>(D4+D6)/1.5</f>
        <v>0</v>
      </c>
      <c r="E66" s="92"/>
      <c r="F66" s="52">
        <f t="shared" si="2"/>
        <v>0</v>
      </c>
      <c r="G66" s="53"/>
    </row>
    <row r="67" spans="1:7" ht="12" customHeight="1" x14ac:dyDescent="0.2">
      <c r="A67" s="124">
        <v>0</v>
      </c>
      <c r="B67" s="8">
        <v>0</v>
      </c>
      <c r="C67" s="99" t="s">
        <v>33</v>
      </c>
      <c r="D67" s="45">
        <f>B67/2</f>
        <v>0</v>
      </c>
      <c r="E67" s="92"/>
      <c r="F67" s="52">
        <f t="shared" si="2"/>
        <v>0</v>
      </c>
      <c r="G67" s="53"/>
    </row>
    <row r="68" spans="1:7" ht="12" customHeight="1" x14ac:dyDescent="0.2">
      <c r="A68" s="125">
        <v>0</v>
      </c>
      <c r="B68" s="139"/>
      <c r="C68" s="132" t="s">
        <v>34</v>
      </c>
      <c r="D68" s="54">
        <v>4</v>
      </c>
      <c r="E68" s="98"/>
      <c r="F68" s="55">
        <f t="shared" si="2"/>
        <v>0</v>
      </c>
      <c r="G68" s="56"/>
    </row>
    <row r="69" spans="1:7" ht="12" customHeight="1" x14ac:dyDescent="0.2">
      <c r="A69" s="308">
        <v>0</v>
      </c>
      <c r="B69" s="139"/>
      <c r="C69" s="206" t="s">
        <v>233</v>
      </c>
      <c r="D69" s="45">
        <f>(D2+D8)/3</f>
        <v>0</v>
      </c>
      <c r="E69" s="92"/>
      <c r="F69" s="93">
        <f t="shared" si="2"/>
        <v>0</v>
      </c>
      <c r="G69" s="94"/>
    </row>
    <row r="70" spans="1:7" ht="12" customHeight="1" x14ac:dyDescent="0.2">
      <c r="A70" s="308">
        <v>0</v>
      </c>
      <c r="B70" s="139"/>
      <c r="C70" s="258" t="s">
        <v>255</v>
      </c>
      <c r="D70" s="45">
        <v>4</v>
      </c>
      <c r="E70" s="92"/>
      <c r="F70" s="93">
        <f t="shared" si="2"/>
        <v>0</v>
      </c>
      <c r="G70" s="94"/>
    </row>
    <row r="71" spans="1:7" ht="12" customHeight="1" x14ac:dyDescent="0.2">
      <c r="A71" s="216">
        <v>0</v>
      </c>
      <c r="B71" s="8">
        <v>0</v>
      </c>
      <c r="C71" s="71" t="s">
        <v>36</v>
      </c>
      <c r="D71" s="45">
        <f>B71/2*(D4+D6-1-B71)</f>
        <v>0</v>
      </c>
      <c r="E71" s="92"/>
      <c r="F71" s="93">
        <f t="shared" si="2"/>
        <v>0</v>
      </c>
      <c r="G71" s="94"/>
    </row>
    <row r="72" spans="1:7" ht="12" customHeight="1" x14ac:dyDescent="0.2">
      <c r="A72" s="308">
        <v>0</v>
      </c>
      <c r="B72" s="139"/>
      <c r="C72" s="71" t="s">
        <v>179</v>
      </c>
      <c r="D72" s="45">
        <v>1</v>
      </c>
      <c r="E72" s="92"/>
      <c r="F72" s="93">
        <f t="shared" si="2"/>
        <v>0</v>
      </c>
      <c r="G72" s="94"/>
    </row>
    <row r="73" spans="1:7" ht="12" customHeight="1" x14ac:dyDescent="0.2">
      <c r="A73" s="308">
        <v>0</v>
      </c>
      <c r="B73" s="8">
        <v>0</v>
      </c>
      <c r="C73" s="206" t="s">
        <v>234</v>
      </c>
      <c r="D73" s="45">
        <f>D7*0.5*B73</f>
        <v>0</v>
      </c>
      <c r="E73" s="92"/>
      <c r="F73" s="93">
        <f t="shared" si="2"/>
        <v>0</v>
      </c>
      <c r="G73" s="94"/>
    </row>
    <row r="74" spans="1:7" ht="12" customHeight="1" x14ac:dyDescent="0.2">
      <c r="A74" s="308">
        <v>0</v>
      </c>
      <c r="B74" s="139"/>
      <c r="C74" s="206" t="s">
        <v>252</v>
      </c>
      <c r="D74" s="72">
        <v>3</v>
      </c>
      <c r="E74" s="92"/>
      <c r="F74" s="93">
        <f t="shared" si="2"/>
        <v>0</v>
      </c>
      <c r="G74" s="94"/>
    </row>
    <row r="75" spans="1:7" ht="12" customHeight="1" x14ac:dyDescent="0.2">
      <c r="A75" s="310">
        <v>0</v>
      </c>
      <c r="B75" s="142"/>
      <c r="C75" s="208" t="s">
        <v>239</v>
      </c>
      <c r="D75" s="133">
        <f>-D7/3</f>
        <v>0</v>
      </c>
      <c r="E75" s="92"/>
      <c r="F75" s="349">
        <f>A75*D75+A76*D76+A77*D77+A78*D78</f>
        <v>0</v>
      </c>
      <c r="G75" s="149"/>
    </row>
    <row r="76" spans="1:7" s="77" customFormat="1" ht="12" customHeight="1" x14ac:dyDescent="0.2">
      <c r="A76" s="308">
        <v>0</v>
      </c>
      <c r="B76" s="139"/>
      <c r="C76" s="206" t="s">
        <v>240</v>
      </c>
      <c r="D76" s="118">
        <f>-D7/2</f>
        <v>0</v>
      </c>
      <c r="E76" s="92"/>
      <c r="F76" s="350"/>
      <c r="G76" s="60"/>
    </row>
    <row r="77" spans="1:7" s="77" customFormat="1" ht="12" customHeight="1" x14ac:dyDescent="0.2">
      <c r="A77" s="308">
        <v>0</v>
      </c>
      <c r="B77" s="139"/>
      <c r="C77" s="206" t="s">
        <v>241</v>
      </c>
      <c r="D77" s="118">
        <f>-D7</f>
        <v>0</v>
      </c>
      <c r="E77" s="92"/>
      <c r="F77" s="350"/>
      <c r="G77" s="60"/>
    </row>
    <row r="78" spans="1:7" ht="12" customHeight="1" x14ac:dyDescent="0.2">
      <c r="A78" s="311">
        <v>0</v>
      </c>
      <c r="B78" s="141"/>
      <c r="C78" s="209" t="s">
        <v>242</v>
      </c>
      <c r="D78" s="61">
        <f>-D7*1.5</f>
        <v>0</v>
      </c>
      <c r="E78" s="92"/>
      <c r="F78" s="351"/>
      <c r="G78" s="151"/>
    </row>
    <row r="79" spans="1:7" ht="12" customHeight="1" x14ac:dyDescent="0.2">
      <c r="A79" s="308">
        <v>0</v>
      </c>
      <c r="B79" s="139"/>
      <c r="C79" s="71" t="s">
        <v>40</v>
      </c>
      <c r="D79" s="45">
        <f>D6/2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08">
        <v>0</v>
      </c>
      <c r="B80" s="8">
        <v>0</v>
      </c>
      <c r="C80" s="207" t="s">
        <v>232</v>
      </c>
      <c r="D80" s="314">
        <f>B80/2.5</f>
        <v>0</v>
      </c>
      <c r="E80" s="92"/>
      <c r="F80" s="93">
        <f t="shared" si="2"/>
        <v>0</v>
      </c>
      <c r="G80" s="94"/>
    </row>
    <row r="81" spans="1:7" s="77" customFormat="1" ht="12" customHeight="1" x14ac:dyDescent="0.2">
      <c r="A81" s="308">
        <v>0</v>
      </c>
      <c r="B81" s="139"/>
      <c r="C81" s="206" t="s">
        <v>238</v>
      </c>
      <c r="D81" s="46" t="s">
        <v>154</v>
      </c>
      <c r="E81" s="92"/>
      <c r="F81" s="47" t="s">
        <v>146</v>
      </c>
      <c r="G81" s="48">
        <f>A81*20</f>
        <v>0</v>
      </c>
    </row>
    <row r="82" spans="1:7" ht="12" customHeight="1" x14ac:dyDescent="0.2">
      <c r="A82" s="126">
        <v>0</v>
      </c>
      <c r="B82" s="139"/>
      <c r="C82" s="131" t="s">
        <v>42</v>
      </c>
      <c r="D82" s="49">
        <v>1</v>
      </c>
      <c r="E82" s="96"/>
      <c r="F82" s="50">
        <f t="shared" ref="F82:F93" si="3">A82*D82</f>
        <v>0</v>
      </c>
      <c r="G82" s="51"/>
    </row>
    <row r="83" spans="1:7" ht="12" customHeight="1" x14ac:dyDescent="0.2">
      <c r="A83" s="124">
        <v>0</v>
      </c>
      <c r="B83" s="139"/>
      <c r="C83" s="99" t="s">
        <v>43</v>
      </c>
      <c r="D83" s="45">
        <v>1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224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8">
        <v>0</v>
      </c>
      <c r="C85" s="99" t="s">
        <v>44</v>
      </c>
      <c r="D85" s="45">
        <f>B85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45</v>
      </c>
      <c r="D86" s="45">
        <f>D4/2</f>
        <v>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46</v>
      </c>
      <c r="D87" s="45">
        <f>10-D5</f>
        <v>10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47</v>
      </c>
      <c r="D88" s="45">
        <f>D4/2</f>
        <v>0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139"/>
      <c r="C89" s="99" t="s">
        <v>48</v>
      </c>
      <c r="D89" s="45">
        <v>1</v>
      </c>
      <c r="E89" s="92"/>
      <c r="F89" s="52">
        <f t="shared" si="3"/>
        <v>0</v>
      </c>
      <c r="G89" s="53"/>
    </row>
    <row r="90" spans="1:7" ht="12" customHeight="1" x14ac:dyDescent="0.2">
      <c r="A90" s="124">
        <v>0</v>
      </c>
      <c r="B90" s="8">
        <v>0</v>
      </c>
      <c r="C90" s="210" t="s">
        <v>235</v>
      </c>
      <c r="D90" s="45">
        <f>B90*D3/20</f>
        <v>0</v>
      </c>
      <c r="E90" s="92"/>
      <c r="F90" s="52">
        <f t="shared" si="3"/>
        <v>0</v>
      </c>
      <c r="G90" s="53"/>
    </row>
    <row r="91" spans="1:7" ht="12" customHeight="1" x14ac:dyDescent="0.2">
      <c r="A91" s="125">
        <v>0</v>
      </c>
      <c r="B91" s="139"/>
      <c r="C91" s="132" t="s">
        <v>50</v>
      </c>
      <c r="D91" s="54">
        <f>(D3+D7)/2</f>
        <v>0</v>
      </c>
      <c r="E91" s="98"/>
      <c r="F91" s="55">
        <f t="shared" si="3"/>
        <v>0</v>
      </c>
      <c r="G91" s="56"/>
    </row>
    <row r="92" spans="1:7" ht="12" customHeight="1" x14ac:dyDescent="0.2">
      <c r="A92" s="308">
        <v>0</v>
      </c>
      <c r="B92" s="139"/>
      <c r="C92" s="71" t="s">
        <v>197</v>
      </c>
      <c r="D92" s="45">
        <v>5</v>
      </c>
      <c r="E92" s="92"/>
      <c r="F92" s="93">
        <f>A92*D92</f>
        <v>0</v>
      </c>
      <c r="G92" s="94"/>
    </row>
    <row r="93" spans="1:7" s="212" customFormat="1" ht="12" customHeight="1" x14ac:dyDescent="0.2">
      <c r="A93" s="211">
        <v>0</v>
      </c>
      <c r="B93" s="134">
        <v>0</v>
      </c>
      <c r="C93" s="232" t="s">
        <v>236</v>
      </c>
      <c r="D93" s="170">
        <f>B93*1.5</f>
        <v>0</v>
      </c>
      <c r="E93" s="104"/>
      <c r="F93" s="62">
        <f t="shared" si="3"/>
        <v>0</v>
      </c>
      <c r="G93" s="63"/>
    </row>
    <row r="94" spans="1:7" ht="12" customHeight="1" x14ac:dyDescent="0.2">
      <c r="A94" s="377">
        <v>0</v>
      </c>
      <c r="B94" s="139"/>
      <c r="C94" s="71" t="s">
        <v>187</v>
      </c>
      <c r="D94" s="45">
        <f>D7/3</f>
        <v>0</v>
      </c>
      <c r="E94" s="92"/>
      <c r="F94" s="363">
        <f>A94*D94+B95*D95+B96*D96+B97*D97</f>
        <v>0</v>
      </c>
      <c r="G94" s="147"/>
    </row>
    <row r="95" spans="1:7" ht="12" customHeight="1" x14ac:dyDescent="0.2">
      <c r="A95" s="378"/>
      <c r="B95" s="8">
        <v>0</v>
      </c>
      <c r="C95" s="136" t="s">
        <v>55</v>
      </c>
      <c r="D95" s="45">
        <f>D8/1.5</f>
        <v>0</v>
      </c>
      <c r="E95" s="92"/>
      <c r="F95" s="365"/>
      <c r="G95" s="94"/>
    </row>
    <row r="96" spans="1:7" ht="12" customHeight="1" x14ac:dyDescent="0.2">
      <c r="A96" s="378"/>
      <c r="B96" s="8">
        <v>0</v>
      </c>
      <c r="C96" s="136" t="s">
        <v>56</v>
      </c>
      <c r="D96" s="45">
        <v>5</v>
      </c>
      <c r="E96" s="92"/>
      <c r="F96" s="365"/>
      <c r="G96" s="94"/>
    </row>
    <row r="97" spans="1:7" ht="12" customHeight="1" x14ac:dyDescent="0.2">
      <c r="A97" s="379"/>
      <c r="B97" s="8">
        <v>0</v>
      </c>
      <c r="C97" s="137" t="s">
        <v>57</v>
      </c>
      <c r="D97" s="61">
        <f>D8/1.5</f>
        <v>0</v>
      </c>
      <c r="E97" s="92"/>
      <c r="F97" s="366"/>
      <c r="G97" s="100"/>
    </row>
    <row r="98" spans="1:7" ht="12" customHeight="1" x14ac:dyDescent="0.2">
      <c r="A98" s="308">
        <v>0</v>
      </c>
      <c r="B98" s="139"/>
      <c r="C98" s="71" t="s">
        <v>127</v>
      </c>
      <c r="D98" s="45">
        <f>D2/5</f>
        <v>0</v>
      </c>
      <c r="E98" s="92"/>
      <c r="F98" s="309">
        <f t="shared" ref="F98:F108" si="4">A98*D98</f>
        <v>0</v>
      </c>
      <c r="G98" s="147"/>
    </row>
    <row r="99" spans="1:7" ht="12" customHeight="1" x14ac:dyDescent="0.2">
      <c r="A99" s="308">
        <v>0</v>
      </c>
      <c r="B99" s="139"/>
      <c r="C99" s="71" t="s">
        <v>159</v>
      </c>
      <c r="D99" s="45">
        <f>D8/1.5</f>
        <v>0</v>
      </c>
      <c r="E99" s="92"/>
      <c r="F99" s="199">
        <f t="shared" si="4"/>
        <v>0</v>
      </c>
      <c r="G99" s="94"/>
    </row>
    <row r="100" spans="1:7" ht="12" customHeight="1" x14ac:dyDescent="0.2">
      <c r="A100" s="308">
        <v>0</v>
      </c>
      <c r="B100" s="139"/>
      <c r="C100" s="71" t="s">
        <v>128</v>
      </c>
      <c r="D100" s="45">
        <v>2</v>
      </c>
      <c r="E100" s="92"/>
      <c r="F100" s="199">
        <f t="shared" si="4"/>
        <v>0</v>
      </c>
      <c r="G100" s="94"/>
    </row>
    <row r="101" spans="1:7" ht="12" customHeight="1" x14ac:dyDescent="0.2">
      <c r="A101" s="311">
        <v>0</v>
      </c>
      <c r="B101" s="10">
        <v>0</v>
      </c>
      <c r="C101" s="97" t="s">
        <v>129</v>
      </c>
      <c r="D101" s="65">
        <f>B101</f>
        <v>0</v>
      </c>
      <c r="E101" s="92"/>
      <c r="F101" s="312">
        <f t="shared" si="4"/>
        <v>0</v>
      </c>
      <c r="G101" s="100"/>
    </row>
    <row r="102" spans="1:7" ht="12" customHeight="1" x14ac:dyDescent="0.2">
      <c r="A102" s="310">
        <v>0</v>
      </c>
      <c r="B102" s="380">
        <v>0</v>
      </c>
      <c r="C102" s="95" t="s">
        <v>227</v>
      </c>
      <c r="D102" s="133">
        <f>B102*D2/10</f>
        <v>0</v>
      </c>
      <c r="E102" s="92"/>
      <c r="F102" s="367">
        <f>A102*D102+A103*D103</f>
        <v>0</v>
      </c>
      <c r="G102" s="234"/>
    </row>
    <row r="103" spans="1:7" ht="12" customHeight="1" x14ac:dyDescent="0.2">
      <c r="A103" s="311">
        <v>0</v>
      </c>
      <c r="B103" s="381"/>
      <c r="C103" s="97" t="s">
        <v>228</v>
      </c>
      <c r="D103" s="61">
        <f>2*B102*D2/10</f>
        <v>0</v>
      </c>
      <c r="E103" s="92"/>
      <c r="F103" s="382"/>
      <c r="G103" s="259"/>
    </row>
    <row r="104" spans="1:7" ht="12" customHeight="1" x14ac:dyDescent="0.2">
      <c r="A104" s="308">
        <v>0</v>
      </c>
      <c r="B104" s="8">
        <v>0</v>
      </c>
      <c r="C104" s="71" t="s">
        <v>58</v>
      </c>
      <c r="D104" s="45">
        <f>SQRT(B104)*(D5+D8)*D2/30</f>
        <v>0</v>
      </c>
      <c r="E104" s="92"/>
      <c r="F104" s="93">
        <f t="shared" si="4"/>
        <v>0</v>
      </c>
      <c r="G104" s="94"/>
    </row>
    <row r="105" spans="1:7" s="77" customFormat="1" ht="12" customHeight="1" x14ac:dyDescent="0.2">
      <c r="A105" s="308">
        <v>0</v>
      </c>
      <c r="B105" s="8">
        <v>0</v>
      </c>
      <c r="C105" s="206" t="s">
        <v>259</v>
      </c>
      <c r="D105" s="45">
        <f>2+B105</f>
        <v>2</v>
      </c>
      <c r="E105" s="92"/>
      <c r="F105" s="93">
        <f t="shared" si="4"/>
        <v>0</v>
      </c>
      <c r="G105" s="94"/>
    </row>
    <row r="106" spans="1:7" ht="12" customHeight="1" x14ac:dyDescent="0.2">
      <c r="A106" s="308">
        <v>0</v>
      </c>
      <c r="B106" s="139"/>
      <c r="C106" s="71" t="s">
        <v>220</v>
      </c>
      <c r="D106" s="45">
        <v>12</v>
      </c>
      <c r="E106" s="92"/>
      <c r="F106" s="218">
        <f>A106*D106</f>
        <v>0</v>
      </c>
      <c r="G106" s="219"/>
    </row>
    <row r="107" spans="1:7" ht="12" customHeight="1" x14ac:dyDescent="0.2">
      <c r="A107" s="308">
        <v>0</v>
      </c>
      <c r="B107" s="139"/>
      <c r="C107" s="71" t="s">
        <v>59</v>
      </c>
      <c r="D107" s="45">
        <v>2</v>
      </c>
      <c r="E107" s="92"/>
      <c r="F107" s="93">
        <f t="shared" si="4"/>
        <v>0</v>
      </c>
      <c r="G107" s="94"/>
    </row>
    <row r="108" spans="1:7" ht="12" customHeight="1" x14ac:dyDescent="0.2">
      <c r="A108" s="311">
        <v>0</v>
      </c>
      <c r="B108" s="8">
        <v>0</v>
      </c>
      <c r="C108" s="79" t="s">
        <v>60</v>
      </c>
      <c r="D108" s="61">
        <f>B108/4</f>
        <v>0</v>
      </c>
      <c r="E108" s="92"/>
      <c r="F108" s="93">
        <f t="shared" si="4"/>
        <v>0</v>
      </c>
      <c r="G108" s="94"/>
    </row>
    <row r="109" spans="1:7" ht="12" customHeight="1" x14ac:dyDescent="0.2">
      <c r="A109" s="308">
        <v>0</v>
      </c>
      <c r="B109" s="139"/>
      <c r="C109" s="71" t="s">
        <v>61</v>
      </c>
      <c r="D109" s="45">
        <v>2</v>
      </c>
      <c r="E109" s="92"/>
      <c r="F109" s="363">
        <f>A109*D109+A110*D110+A111*D111+A112*D112</f>
        <v>0</v>
      </c>
      <c r="G109" s="147"/>
    </row>
    <row r="110" spans="1:7" ht="12" customHeight="1" x14ac:dyDescent="0.2">
      <c r="A110" s="308">
        <v>0</v>
      </c>
      <c r="B110" s="139"/>
      <c r="C110" s="71" t="s">
        <v>62</v>
      </c>
      <c r="D110" s="45">
        <v>4</v>
      </c>
      <c r="E110" s="92"/>
      <c r="F110" s="365"/>
      <c r="G110" s="94"/>
    </row>
    <row r="111" spans="1:7" ht="12" customHeight="1" x14ac:dyDescent="0.2">
      <c r="A111" s="308">
        <v>0</v>
      </c>
      <c r="B111" s="139"/>
      <c r="C111" s="71" t="s">
        <v>63</v>
      </c>
      <c r="D111" s="45">
        <v>6</v>
      </c>
      <c r="E111" s="92"/>
      <c r="F111" s="365"/>
      <c r="G111" s="94"/>
    </row>
    <row r="112" spans="1:7" ht="12" customHeight="1" x14ac:dyDescent="0.2">
      <c r="A112" s="308">
        <v>0</v>
      </c>
      <c r="B112" s="139"/>
      <c r="C112" s="70" t="s">
        <v>64</v>
      </c>
      <c r="D112" s="61">
        <v>8</v>
      </c>
      <c r="E112" s="92"/>
      <c r="F112" s="366"/>
      <c r="G112" s="100"/>
    </row>
    <row r="113" spans="1:7" ht="12" customHeight="1" x14ac:dyDescent="0.2">
      <c r="A113" s="310">
        <v>0</v>
      </c>
      <c r="B113" s="142"/>
      <c r="C113" s="95" t="s">
        <v>65</v>
      </c>
      <c r="D113" s="45">
        <v>2</v>
      </c>
      <c r="E113" s="92"/>
      <c r="F113" s="363">
        <f>A113*D113+A114*D114+A115*D115+A116*D116</f>
        <v>0</v>
      </c>
      <c r="G113" s="147"/>
    </row>
    <row r="114" spans="1:7" ht="12" customHeight="1" x14ac:dyDescent="0.2">
      <c r="A114" s="308">
        <v>0</v>
      </c>
      <c r="B114" s="139"/>
      <c r="C114" s="71" t="s">
        <v>66</v>
      </c>
      <c r="D114" s="45">
        <v>4</v>
      </c>
      <c r="E114" s="92"/>
      <c r="F114" s="365"/>
      <c r="G114" s="94"/>
    </row>
    <row r="115" spans="1:7" ht="12" customHeight="1" x14ac:dyDescent="0.2">
      <c r="A115" s="308">
        <v>0</v>
      </c>
      <c r="B115" s="139"/>
      <c r="C115" s="71" t="s">
        <v>67</v>
      </c>
      <c r="D115" s="45">
        <v>6</v>
      </c>
      <c r="E115" s="92"/>
      <c r="F115" s="365"/>
      <c r="G115" s="94"/>
    </row>
    <row r="116" spans="1:7" ht="12" customHeight="1" x14ac:dyDescent="0.2">
      <c r="A116" s="311">
        <v>0</v>
      </c>
      <c r="B116" s="141"/>
      <c r="C116" s="97" t="s">
        <v>68</v>
      </c>
      <c r="D116" s="45">
        <v>8</v>
      </c>
      <c r="E116" s="92"/>
      <c r="F116" s="366"/>
      <c r="G116" s="100"/>
    </row>
    <row r="117" spans="1:7" ht="12" customHeight="1" x14ac:dyDescent="0.2">
      <c r="A117" s="311">
        <v>0</v>
      </c>
      <c r="B117" s="139"/>
      <c r="C117" s="79" t="s">
        <v>225</v>
      </c>
      <c r="D117" s="61">
        <f>D7*1.5</f>
        <v>0</v>
      </c>
      <c r="E117" s="92"/>
      <c r="F117" s="218">
        <f>A117*D117</f>
        <v>0</v>
      </c>
      <c r="G117" s="219"/>
    </row>
    <row r="118" spans="1:7" s="212" customFormat="1" ht="12" customHeight="1" x14ac:dyDescent="0.2">
      <c r="A118" s="211">
        <v>0</v>
      </c>
      <c r="B118" s="140"/>
      <c r="C118" s="223" t="s">
        <v>70</v>
      </c>
      <c r="D118" s="170">
        <f>D8/1.5</f>
        <v>0</v>
      </c>
      <c r="E118" s="104"/>
      <c r="F118" s="160">
        <f>A118*D118</f>
        <v>0</v>
      </c>
      <c r="G118" s="63"/>
    </row>
    <row r="119" spans="1:7" s="212" customFormat="1" ht="12" customHeight="1" x14ac:dyDescent="0.2">
      <c r="A119" s="102">
        <v>0</v>
      </c>
      <c r="B119" s="134">
        <v>0</v>
      </c>
      <c r="C119" s="103" t="s">
        <v>137</v>
      </c>
      <c r="D119" s="170">
        <f>B119</f>
        <v>0</v>
      </c>
      <c r="E119" s="104"/>
      <c r="F119" s="153">
        <f>A119*D119/2</f>
        <v>0</v>
      </c>
      <c r="G119" s="154"/>
    </row>
    <row r="120" spans="1:7" ht="12" customHeight="1" x14ac:dyDescent="0.2">
      <c r="A120" s="237">
        <v>0</v>
      </c>
      <c r="B120" s="8">
        <v>0</v>
      </c>
      <c r="C120" s="224" t="s">
        <v>73</v>
      </c>
      <c r="D120" s="45">
        <f>B120/2</f>
        <v>0</v>
      </c>
      <c r="E120" s="92"/>
      <c r="F120" s="306">
        <f>A120*D120</f>
        <v>0</v>
      </c>
      <c r="G120" s="53"/>
    </row>
    <row r="121" spans="1:7" ht="12" customHeight="1" x14ac:dyDescent="0.2">
      <c r="A121" s="237">
        <v>0</v>
      </c>
      <c r="B121" s="139"/>
      <c r="C121" s="224" t="s">
        <v>131</v>
      </c>
      <c r="D121" s="46">
        <v>-0.2</v>
      </c>
      <c r="E121" s="92"/>
      <c r="F121" s="159" t="s">
        <v>146</v>
      </c>
      <c r="G121" s="60">
        <f>-20*A121</f>
        <v>0</v>
      </c>
    </row>
    <row r="122" spans="1:7" ht="12" customHeight="1" x14ac:dyDescent="0.2">
      <c r="A122" s="237">
        <v>0</v>
      </c>
      <c r="B122" s="8">
        <v>0</v>
      </c>
      <c r="C122" s="224" t="s">
        <v>74</v>
      </c>
      <c r="D122" s="45">
        <f>7-B122</f>
        <v>7</v>
      </c>
      <c r="E122" s="92"/>
      <c r="F122" s="30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75</v>
      </c>
      <c r="D123" s="45">
        <f>ABS(D4-D6)/2</f>
        <v>0</v>
      </c>
      <c r="E123" s="92"/>
      <c r="F123" s="306">
        <f>A123*D123</f>
        <v>0</v>
      </c>
      <c r="G123" s="53"/>
    </row>
    <row r="124" spans="1:7" ht="12" customHeight="1" x14ac:dyDescent="0.2">
      <c r="A124" s="237">
        <v>0</v>
      </c>
      <c r="B124" s="139"/>
      <c r="C124" s="224" t="s">
        <v>76</v>
      </c>
      <c r="D124" s="45">
        <f>D7/3+D8/1.5</f>
        <v>0</v>
      </c>
      <c r="E124" s="92"/>
      <c r="F124" s="306">
        <f>A124*D124</f>
        <v>0</v>
      </c>
      <c r="G124" s="53"/>
    </row>
    <row r="125" spans="1:7" s="77" customFormat="1" ht="12" customHeight="1" x14ac:dyDescent="0.2">
      <c r="A125" s="237">
        <v>0</v>
      </c>
      <c r="B125" s="8">
        <v>0</v>
      </c>
      <c r="C125" s="225" t="s">
        <v>231</v>
      </c>
      <c r="D125" s="314">
        <f>B125/2.5</f>
        <v>0</v>
      </c>
      <c r="E125" s="92"/>
      <c r="F125" s="306">
        <f t="shared" ref="F125" si="5">A125*D125</f>
        <v>0</v>
      </c>
      <c r="G125" s="53"/>
    </row>
    <row r="126" spans="1:7" ht="12" customHeight="1" x14ac:dyDescent="0.2">
      <c r="A126" s="237">
        <v>0</v>
      </c>
      <c r="B126" s="8">
        <v>0</v>
      </c>
      <c r="C126" s="224" t="s">
        <v>77</v>
      </c>
      <c r="D126" s="45">
        <f>4+B126</f>
        <v>4</v>
      </c>
      <c r="E126" s="92"/>
      <c r="F126" s="306">
        <f>A126*D126</f>
        <v>0</v>
      </c>
      <c r="G126" s="53"/>
    </row>
    <row r="127" spans="1:7" s="76" customFormat="1" ht="12" customHeight="1" x14ac:dyDescent="0.2">
      <c r="A127" s="310">
        <v>0</v>
      </c>
      <c r="B127" s="142"/>
      <c r="C127" s="95" t="s">
        <v>78</v>
      </c>
      <c r="D127" s="49">
        <f>D6/2</f>
        <v>0</v>
      </c>
      <c r="E127" s="96"/>
      <c r="F127" s="305">
        <f t="shared" ref="F127:F134" si="6">A127*D127</f>
        <v>0</v>
      </c>
      <c r="G127" s="51"/>
    </row>
    <row r="128" spans="1:7" s="77" customFormat="1" ht="12" customHeight="1" x14ac:dyDescent="0.2">
      <c r="A128" s="308">
        <v>0</v>
      </c>
      <c r="B128" s="139"/>
      <c r="C128" s="71" t="s">
        <v>79</v>
      </c>
      <c r="D128" s="45">
        <v>-1</v>
      </c>
      <c r="E128" s="92"/>
      <c r="F128" s="159">
        <f t="shared" si="6"/>
        <v>0</v>
      </c>
      <c r="G128" s="60"/>
    </row>
    <row r="129" spans="1:7" s="77" customFormat="1" ht="12" customHeight="1" x14ac:dyDescent="0.2">
      <c r="A129" s="308">
        <v>0</v>
      </c>
      <c r="B129" s="134">
        <v>0</v>
      </c>
      <c r="C129" s="206" t="s">
        <v>257</v>
      </c>
      <c r="D129" s="264">
        <f>(4-B129)/2</f>
        <v>2</v>
      </c>
      <c r="E129" s="92"/>
      <c r="F129" s="306">
        <f t="shared" si="6"/>
        <v>0</v>
      </c>
      <c r="G129" s="53"/>
    </row>
    <row r="130" spans="1:7" s="77" customFormat="1" ht="12" customHeight="1" x14ac:dyDescent="0.2">
      <c r="A130" s="308">
        <v>0</v>
      </c>
      <c r="B130" s="139"/>
      <c r="C130" s="71" t="s">
        <v>81</v>
      </c>
      <c r="D130" s="45">
        <v>2</v>
      </c>
      <c r="E130" s="92"/>
      <c r="F130" s="320">
        <f t="shared" si="6"/>
        <v>0</v>
      </c>
      <c r="G130" s="321"/>
    </row>
    <row r="131" spans="1:7" s="77" customFormat="1" ht="12" customHeight="1" x14ac:dyDescent="0.2">
      <c r="A131" s="316">
        <v>0</v>
      </c>
      <c r="B131" s="139"/>
      <c r="C131" s="71" t="s">
        <v>83</v>
      </c>
      <c r="D131" s="45">
        <v>-2</v>
      </c>
      <c r="E131" s="92"/>
      <c r="F131" s="159">
        <f t="shared" ref="F131" si="7">A131*D131</f>
        <v>0</v>
      </c>
      <c r="G131" s="60"/>
    </row>
    <row r="132" spans="1:7" s="80" customFormat="1" ht="12" customHeight="1" x14ac:dyDescent="0.2">
      <c r="A132" s="317">
        <v>0</v>
      </c>
      <c r="B132" s="141"/>
      <c r="C132" s="319" t="s">
        <v>260</v>
      </c>
      <c r="D132" s="54">
        <f>D2/5+B104</f>
        <v>0</v>
      </c>
      <c r="E132" s="98"/>
      <c r="F132" s="322">
        <f t="shared" si="6"/>
        <v>0</v>
      </c>
      <c r="G132" s="323"/>
    </row>
    <row r="133" spans="1:7" s="76" customFormat="1" ht="12" customHeight="1" x14ac:dyDescent="0.2">
      <c r="A133" s="238">
        <v>0</v>
      </c>
      <c r="B133" s="142"/>
      <c r="C133" s="226" t="s">
        <v>84</v>
      </c>
      <c r="D133" s="49">
        <f>D2/2</f>
        <v>0</v>
      </c>
      <c r="E133" s="96"/>
      <c r="F133" s="302">
        <f t="shared" si="6"/>
        <v>0</v>
      </c>
      <c r="G133" s="220"/>
    </row>
    <row r="134" spans="1:7" s="80" customFormat="1" ht="12" customHeight="1" x14ac:dyDescent="0.2">
      <c r="A134" s="239">
        <v>0</v>
      </c>
      <c r="B134" s="141"/>
      <c r="C134" s="227" t="s">
        <v>86</v>
      </c>
      <c r="D134" s="54">
        <f>D3/2</f>
        <v>0</v>
      </c>
      <c r="E134" s="98"/>
      <c r="F134" s="304">
        <f t="shared" si="6"/>
        <v>0</v>
      </c>
      <c r="G134" s="222"/>
    </row>
    <row r="135" spans="1:7" ht="12" customHeight="1" x14ac:dyDescent="0.2">
      <c r="A135" s="237">
        <v>0</v>
      </c>
      <c r="B135" s="139"/>
      <c r="C135" s="225" t="s">
        <v>244</v>
      </c>
      <c r="D135" s="118">
        <f>D7/3</f>
        <v>0</v>
      </c>
      <c r="E135" s="92"/>
      <c r="F135" s="367">
        <f>A135*D135+A136*D136+A1333*D137+A138*D138</f>
        <v>0</v>
      </c>
      <c r="G135" s="221"/>
    </row>
    <row r="136" spans="1:7" s="77" customFormat="1" ht="12" customHeight="1" x14ac:dyDescent="0.2">
      <c r="A136" s="237">
        <v>0</v>
      </c>
      <c r="B136" s="139"/>
      <c r="C136" s="225" t="s">
        <v>245</v>
      </c>
      <c r="D136" s="118">
        <f>D7/2</f>
        <v>0</v>
      </c>
      <c r="E136" s="92"/>
      <c r="F136" s="368"/>
      <c r="G136" s="221"/>
    </row>
    <row r="137" spans="1:7" s="77" customFormat="1" ht="12" customHeight="1" x14ac:dyDescent="0.2">
      <c r="A137" s="237">
        <v>0</v>
      </c>
      <c r="B137" s="139"/>
      <c r="C137" s="225" t="s">
        <v>246</v>
      </c>
      <c r="D137" s="118">
        <f>D7</f>
        <v>0</v>
      </c>
      <c r="E137" s="92"/>
      <c r="F137" s="368"/>
      <c r="G137" s="221"/>
    </row>
    <row r="138" spans="1:7" ht="12" customHeight="1" x14ac:dyDescent="0.2">
      <c r="A138" s="239">
        <v>0</v>
      </c>
      <c r="B138" s="139"/>
      <c r="C138" s="241" t="s">
        <v>247</v>
      </c>
      <c r="D138" s="61">
        <f>D7*1.5</f>
        <v>0</v>
      </c>
      <c r="E138" s="92"/>
      <c r="F138" s="369"/>
      <c r="G138" s="222"/>
    </row>
    <row r="139" spans="1:7" ht="12" customHeight="1" x14ac:dyDescent="0.2">
      <c r="A139" s="124">
        <v>0</v>
      </c>
      <c r="B139" s="168">
        <v>0</v>
      </c>
      <c r="C139" s="99" t="s">
        <v>221</v>
      </c>
      <c r="D139" s="45">
        <f>B139/2</f>
        <v>0</v>
      </c>
      <c r="E139" s="92"/>
      <c r="F139" s="218">
        <f>A139*D139</f>
        <v>0</v>
      </c>
      <c r="G139" s="219"/>
    </row>
    <row r="140" spans="1:7" ht="12" customHeight="1" x14ac:dyDescent="0.2">
      <c r="A140" s="237">
        <v>0</v>
      </c>
      <c r="B140" s="139"/>
      <c r="C140" s="224" t="s">
        <v>89</v>
      </c>
      <c r="D140" s="45">
        <v>2</v>
      </c>
      <c r="E140" s="92"/>
      <c r="F140" s="303">
        <f t="shared" ref="F140:F145" si="8">A140*D140</f>
        <v>0</v>
      </c>
      <c r="G140" s="221"/>
    </row>
    <row r="141" spans="1:7" ht="12" customHeight="1" x14ac:dyDescent="0.2">
      <c r="A141" s="237">
        <v>0</v>
      </c>
      <c r="B141" s="139"/>
      <c r="C141" s="224" t="s">
        <v>90</v>
      </c>
      <c r="D141" s="45">
        <v>2</v>
      </c>
      <c r="E141" s="92"/>
      <c r="F141" s="303">
        <f t="shared" si="8"/>
        <v>0</v>
      </c>
      <c r="G141" s="221"/>
    </row>
    <row r="142" spans="1:7" ht="12" customHeight="1" x14ac:dyDescent="0.2">
      <c r="A142" s="237">
        <v>0</v>
      </c>
      <c r="B142" s="8">
        <v>0</v>
      </c>
      <c r="C142" s="224" t="s">
        <v>91</v>
      </c>
      <c r="D142" s="45">
        <f>2*B142</f>
        <v>0</v>
      </c>
      <c r="E142" s="92"/>
      <c r="F142" s="303">
        <f t="shared" si="8"/>
        <v>0</v>
      </c>
      <c r="G142" s="221"/>
    </row>
    <row r="143" spans="1:7" ht="12" customHeight="1" x14ac:dyDescent="0.2">
      <c r="A143" s="237">
        <v>0</v>
      </c>
      <c r="B143" s="139"/>
      <c r="C143" s="224" t="s">
        <v>92</v>
      </c>
      <c r="D143" s="45">
        <f>D9/2</f>
        <v>0</v>
      </c>
      <c r="E143" s="92"/>
      <c r="F143" s="303">
        <f t="shared" si="8"/>
        <v>0</v>
      </c>
      <c r="G143" s="221"/>
    </row>
    <row r="144" spans="1:7" s="76" customFormat="1" ht="12" customHeight="1" x14ac:dyDescent="0.2">
      <c r="A144" s="310">
        <v>0</v>
      </c>
      <c r="B144" s="9">
        <v>0</v>
      </c>
      <c r="C144" s="95" t="s">
        <v>93</v>
      </c>
      <c r="D144" s="49">
        <f>B144</f>
        <v>0</v>
      </c>
      <c r="E144" s="96"/>
      <c r="F144" s="305">
        <f t="shared" si="8"/>
        <v>0</v>
      </c>
      <c r="G144" s="51"/>
    </row>
    <row r="145" spans="1:7" s="80" customFormat="1" ht="12" customHeight="1" x14ac:dyDescent="0.2">
      <c r="A145" s="311">
        <v>0</v>
      </c>
      <c r="B145" s="141"/>
      <c r="C145" s="97" t="s">
        <v>94</v>
      </c>
      <c r="D145" s="54">
        <v>4</v>
      </c>
      <c r="E145" s="98"/>
      <c r="F145" s="307">
        <f t="shared" si="8"/>
        <v>0</v>
      </c>
      <c r="G145" s="56"/>
    </row>
    <row r="146" spans="1:7" ht="12" customHeight="1" x14ac:dyDescent="0.2">
      <c r="A146" s="308">
        <v>0</v>
      </c>
      <c r="B146" s="139"/>
      <c r="C146" s="71" t="s">
        <v>95</v>
      </c>
      <c r="D146" s="118">
        <v>2</v>
      </c>
      <c r="E146" s="92"/>
      <c r="F146" s="370">
        <f>A146*D146+A147*D147+A148*D148+A149*D149</f>
        <v>0</v>
      </c>
      <c r="G146" s="53"/>
    </row>
    <row r="147" spans="1:7" ht="12" customHeight="1" x14ac:dyDescent="0.2">
      <c r="A147" s="308">
        <v>0</v>
      </c>
      <c r="B147" s="139"/>
      <c r="C147" s="71" t="s">
        <v>96</v>
      </c>
      <c r="D147" s="118">
        <v>4</v>
      </c>
      <c r="E147" s="92"/>
      <c r="F147" s="371"/>
      <c r="G147" s="53"/>
    </row>
    <row r="148" spans="1:7" ht="12" customHeight="1" x14ac:dyDescent="0.2">
      <c r="A148" s="308">
        <v>0</v>
      </c>
      <c r="B148" s="139"/>
      <c r="C148" s="71" t="s">
        <v>97</v>
      </c>
      <c r="D148" s="118">
        <v>6</v>
      </c>
      <c r="E148" s="92"/>
      <c r="F148" s="371"/>
      <c r="G148" s="53"/>
    </row>
    <row r="149" spans="1:7" ht="12" customHeight="1" x14ac:dyDescent="0.2">
      <c r="A149" s="308">
        <v>0</v>
      </c>
      <c r="B149" s="139"/>
      <c r="C149" s="71" t="s">
        <v>98</v>
      </c>
      <c r="D149" s="118">
        <v>8</v>
      </c>
      <c r="E149" s="92"/>
      <c r="F149" s="372"/>
      <c r="G149" s="53"/>
    </row>
    <row r="150" spans="1:7" s="76" customFormat="1" ht="12" customHeight="1" x14ac:dyDescent="0.2">
      <c r="A150" s="310">
        <v>0</v>
      </c>
      <c r="B150" s="134">
        <v>0</v>
      </c>
      <c r="C150" s="208" t="s">
        <v>258</v>
      </c>
      <c r="D150" s="49">
        <f>(B150-4)*D7/3</f>
        <v>0</v>
      </c>
      <c r="E150" s="96"/>
      <c r="F150" s="305">
        <f t="shared" ref="F150:F158" si="9">A150*D150</f>
        <v>0</v>
      </c>
      <c r="G150" s="51"/>
    </row>
    <row r="151" spans="1:7" s="80" customFormat="1" ht="12" customHeight="1" x14ac:dyDescent="0.2">
      <c r="A151" s="311">
        <v>0</v>
      </c>
      <c r="B151" s="141"/>
      <c r="C151" s="97" t="s">
        <v>99</v>
      </c>
      <c r="D151" s="54">
        <f>D9/2</f>
        <v>0</v>
      </c>
      <c r="E151" s="98"/>
      <c r="F151" s="307">
        <f t="shared" si="9"/>
        <v>0</v>
      </c>
      <c r="G151" s="56"/>
    </row>
    <row r="152" spans="1:7" ht="12" customHeight="1" x14ac:dyDescent="0.2">
      <c r="A152" s="237">
        <v>0</v>
      </c>
      <c r="B152" s="8">
        <v>0</v>
      </c>
      <c r="C152" s="224" t="s">
        <v>103</v>
      </c>
      <c r="D152" s="45">
        <f>B152+D5/2+B166/3</f>
        <v>0</v>
      </c>
      <c r="E152" s="92"/>
      <c r="F152" s="303">
        <f t="shared" si="9"/>
        <v>0</v>
      </c>
      <c r="G152" s="221"/>
    </row>
    <row r="153" spans="1:7" ht="12" customHeight="1" x14ac:dyDescent="0.2">
      <c r="A153" s="124">
        <v>0</v>
      </c>
      <c r="B153" s="8">
        <v>0</v>
      </c>
      <c r="C153" s="99" t="s">
        <v>226</v>
      </c>
      <c r="D153" s="45">
        <f>B153</f>
        <v>0</v>
      </c>
      <c r="E153" s="92"/>
      <c r="F153" s="218">
        <f>A153*D153</f>
        <v>0</v>
      </c>
      <c r="G153" s="219"/>
    </row>
    <row r="154" spans="1:7" ht="12" customHeight="1" x14ac:dyDescent="0.2">
      <c r="A154" s="239">
        <v>0</v>
      </c>
      <c r="B154" s="139"/>
      <c r="C154" s="227" t="s">
        <v>104</v>
      </c>
      <c r="D154" s="54">
        <f>1.5*(D4+D6)</f>
        <v>0</v>
      </c>
      <c r="E154" s="98"/>
      <c r="F154" s="304">
        <f t="shared" si="9"/>
        <v>0</v>
      </c>
      <c r="G154" s="222"/>
    </row>
    <row r="155" spans="1:7" ht="12" customHeight="1" x14ac:dyDescent="0.2">
      <c r="A155" s="308">
        <v>0</v>
      </c>
      <c r="B155" s="139"/>
      <c r="C155" s="71" t="s">
        <v>105</v>
      </c>
      <c r="D155" s="45">
        <f>D3/2</f>
        <v>0</v>
      </c>
      <c r="E155" s="92"/>
      <c r="F155" s="306">
        <f t="shared" si="9"/>
        <v>0</v>
      </c>
      <c r="G155" s="53"/>
    </row>
    <row r="156" spans="1:7" ht="12" customHeight="1" x14ac:dyDescent="0.2">
      <c r="A156" s="308">
        <v>0</v>
      </c>
      <c r="B156" s="8">
        <v>0</v>
      </c>
      <c r="C156" s="71" t="s">
        <v>107</v>
      </c>
      <c r="D156" s="45">
        <f>(B156+D2-10)/3</f>
        <v>-3.3333333333333335</v>
      </c>
      <c r="E156" s="92"/>
      <c r="F156" s="306">
        <f t="shared" si="9"/>
        <v>0</v>
      </c>
      <c r="G156" s="53"/>
    </row>
    <row r="157" spans="1:7" ht="12" customHeight="1" x14ac:dyDescent="0.2">
      <c r="A157" s="343">
        <v>0</v>
      </c>
      <c r="B157" s="8">
        <v>0</v>
      </c>
      <c r="C157" s="71" t="s">
        <v>264</v>
      </c>
      <c r="D157" s="58">
        <f>-3+((D5-B157)/2+D4/2+D3/4)*D7/10</f>
        <v>-3</v>
      </c>
      <c r="E157" s="92"/>
      <c r="F157" s="341">
        <f t="shared" si="9"/>
        <v>0</v>
      </c>
      <c r="G157" s="53"/>
    </row>
    <row r="158" spans="1:7" ht="12" customHeight="1" thickBot="1" x14ac:dyDescent="0.25">
      <c r="A158" s="2">
        <v>0</v>
      </c>
      <c r="B158" s="139"/>
      <c r="C158" s="84" t="s">
        <v>106</v>
      </c>
      <c r="D158" s="66">
        <f>-D7</f>
        <v>0</v>
      </c>
      <c r="E158" s="106"/>
      <c r="F158" s="161">
        <f t="shared" si="9"/>
        <v>0</v>
      </c>
      <c r="G158" s="68"/>
    </row>
    <row r="159" spans="1:7" ht="12" customHeight="1" thickBot="1" x14ac:dyDescent="0.25">
      <c r="A159" s="87"/>
      <c r="B159" s="139"/>
      <c r="C159" s="44"/>
      <c r="D159" s="69"/>
    </row>
    <row r="160" spans="1:7" ht="26.25" customHeight="1" x14ac:dyDescent="0.2">
      <c r="A160" s="102">
        <v>0</v>
      </c>
      <c r="B160" s="139"/>
      <c r="C160" s="82" t="s">
        <v>108</v>
      </c>
      <c r="D160" s="229">
        <v>1</v>
      </c>
      <c r="E160" s="373" t="s">
        <v>174</v>
      </c>
      <c r="F160" s="73">
        <f t="shared" ref="F160:F161" si="10">A160*D160</f>
        <v>0</v>
      </c>
    </row>
    <row r="161" spans="1:7" ht="12" customHeight="1" thickBot="1" x14ac:dyDescent="0.25">
      <c r="A161" s="308">
        <v>0</v>
      </c>
      <c r="B161" s="8">
        <v>0</v>
      </c>
      <c r="C161" s="236" t="s">
        <v>254</v>
      </c>
      <c r="D161" s="66">
        <f>3+B161</f>
        <v>3</v>
      </c>
      <c r="E161" s="374"/>
      <c r="F161" s="75">
        <f t="shared" si="10"/>
        <v>0</v>
      </c>
    </row>
    <row r="162" spans="1:7" ht="12" customHeight="1" thickBot="1" x14ac:dyDescent="0.25">
      <c r="A162" s="87"/>
      <c r="B162" s="139"/>
      <c r="C162" s="44"/>
      <c r="D162" s="69"/>
    </row>
    <row r="163" spans="1:7" ht="26.25" customHeight="1" x14ac:dyDescent="0.2">
      <c r="A163" s="240">
        <v>0</v>
      </c>
      <c r="B163" s="139"/>
      <c r="C163" s="243" t="s">
        <v>108</v>
      </c>
      <c r="D163" s="229">
        <v>2</v>
      </c>
      <c r="E163" s="375" t="s">
        <v>253</v>
      </c>
      <c r="F163" s="73">
        <f t="shared" ref="F163:F164" si="11">A163*D163</f>
        <v>0</v>
      </c>
    </row>
    <row r="164" spans="1:7" ht="12" customHeight="1" thickBot="1" x14ac:dyDescent="0.25">
      <c r="A164" s="237">
        <v>0</v>
      </c>
      <c r="B164" s="8">
        <v>0</v>
      </c>
      <c r="C164" s="244" t="s">
        <v>254</v>
      </c>
      <c r="D164" s="66">
        <f>3+3*B164</f>
        <v>3</v>
      </c>
      <c r="E164" s="376"/>
      <c r="F164" s="75">
        <f t="shared" si="11"/>
        <v>0</v>
      </c>
    </row>
    <row r="165" spans="1:7" ht="12" customHeight="1" x14ac:dyDescent="0.2">
      <c r="A165" s="87"/>
      <c r="B165" s="139"/>
      <c r="C165" s="44"/>
      <c r="D165" s="69"/>
    </row>
    <row r="166" spans="1:7" ht="12" customHeight="1" x14ac:dyDescent="0.2">
      <c r="A166" s="87"/>
      <c r="B166" s="9">
        <v>0</v>
      </c>
      <c r="C166" s="107" t="s">
        <v>171</v>
      </c>
      <c r="D166" s="114"/>
      <c r="E166" s="76"/>
    </row>
    <row r="167" spans="1:7" ht="12" customHeight="1" x14ac:dyDescent="0.2">
      <c r="A167" s="87"/>
      <c r="B167" s="139"/>
      <c r="C167" s="79" t="s">
        <v>168</v>
      </c>
      <c r="D167" s="54">
        <f>B166*D11</f>
        <v>0</v>
      </c>
      <c r="E167" s="77"/>
    </row>
    <row r="168" spans="1:7" ht="12" customHeight="1" x14ac:dyDescent="0.2">
      <c r="A168" s="308">
        <v>0</v>
      </c>
      <c r="B168" s="139"/>
      <c r="C168" s="71" t="s">
        <v>162</v>
      </c>
      <c r="D168" s="45">
        <f>D167/5</f>
        <v>0</v>
      </c>
      <c r="E168" s="77"/>
      <c r="F168" s="74">
        <f t="shared" ref="F168:F174" si="12">A168*D168</f>
        <v>0</v>
      </c>
    </row>
    <row r="169" spans="1:7" ht="12" customHeight="1" x14ac:dyDescent="0.2">
      <c r="A169" s="308">
        <v>0</v>
      </c>
      <c r="B169" s="139"/>
      <c r="C169" s="71" t="s">
        <v>163</v>
      </c>
      <c r="D169" s="78">
        <f>D167/4</f>
        <v>0</v>
      </c>
      <c r="E169" s="76"/>
      <c r="F169" s="74">
        <f t="shared" si="12"/>
        <v>0</v>
      </c>
    </row>
    <row r="170" spans="1:7" ht="12" customHeight="1" x14ac:dyDescent="0.2">
      <c r="A170" s="308">
        <v>0</v>
      </c>
      <c r="B170" s="139"/>
      <c r="C170" s="71" t="s">
        <v>164</v>
      </c>
      <c r="D170" s="45">
        <f>D167/3</f>
        <v>0</v>
      </c>
      <c r="E170" s="77"/>
      <c r="F170" s="74">
        <f t="shared" si="12"/>
        <v>0</v>
      </c>
    </row>
    <row r="171" spans="1:7" ht="12" customHeight="1" x14ac:dyDescent="0.2">
      <c r="A171" s="308">
        <v>0</v>
      </c>
      <c r="B171" s="139"/>
      <c r="C171" s="71" t="s">
        <v>165</v>
      </c>
      <c r="D171" s="45">
        <f>D167/2</f>
        <v>0</v>
      </c>
      <c r="E171" s="77"/>
      <c r="F171" s="74">
        <f t="shared" si="12"/>
        <v>0</v>
      </c>
    </row>
    <row r="172" spans="1:7" ht="12" customHeight="1" x14ac:dyDescent="0.2">
      <c r="A172" s="311">
        <v>0</v>
      </c>
      <c r="B172" s="139"/>
      <c r="C172" s="79" t="s">
        <v>166</v>
      </c>
      <c r="D172" s="54">
        <f>D167/1.5</f>
        <v>0</v>
      </c>
      <c r="E172" s="80"/>
      <c r="F172" s="81">
        <f t="shared" si="12"/>
        <v>0</v>
      </c>
    </row>
    <row r="173" spans="1:7" ht="12" customHeight="1" x14ac:dyDescent="0.2">
      <c r="A173" s="310">
        <v>0</v>
      </c>
      <c r="B173" s="139"/>
      <c r="C173" s="70" t="s">
        <v>172</v>
      </c>
      <c r="D173" s="45">
        <f>0.4*SUM(F168:F172)</f>
        <v>0</v>
      </c>
      <c r="E173" s="77"/>
      <c r="F173" s="112">
        <f t="shared" si="12"/>
        <v>0</v>
      </c>
    </row>
    <row r="174" spans="1:7" ht="12" customHeight="1" x14ac:dyDescent="0.2">
      <c r="A174" s="311">
        <v>0</v>
      </c>
      <c r="B174" s="139"/>
      <c r="C174" s="70" t="s">
        <v>173</v>
      </c>
      <c r="D174" s="45">
        <f>0.6*SUM(F168:F172)</f>
        <v>0</v>
      </c>
      <c r="E174" s="77"/>
      <c r="F174" s="81">
        <f t="shared" si="12"/>
        <v>0</v>
      </c>
    </row>
    <row r="175" spans="1:7" ht="12" customHeight="1" x14ac:dyDescent="0.2">
      <c r="A175" s="87"/>
      <c r="B175" s="139"/>
      <c r="C175" s="44"/>
      <c r="D175" s="69"/>
    </row>
    <row r="176" spans="1:7" ht="12" customHeight="1" x14ac:dyDescent="0.2">
      <c r="A176" s="238">
        <v>0</v>
      </c>
      <c r="B176" s="139"/>
      <c r="C176" s="131" t="s">
        <v>51</v>
      </c>
      <c r="D176" s="49">
        <f>D2/2.5</f>
        <v>0</v>
      </c>
      <c r="E176" s="96"/>
      <c r="F176" s="233">
        <f t="shared" ref="F176" si="13">A176*D176</f>
        <v>0</v>
      </c>
      <c r="G176" s="234"/>
    </row>
    <row r="177" spans="1:7" ht="12" customHeight="1" x14ac:dyDescent="0.2">
      <c r="A177" s="237">
        <v>0</v>
      </c>
      <c r="B177" s="139"/>
      <c r="C177" s="224" t="s">
        <v>82</v>
      </c>
      <c r="D177" s="45">
        <f>D11/2</f>
        <v>0</v>
      </c>
      <c r="E177" s="92"/>
      <c r="F177" s="303">
        <f t="shared" ref="F177:F183" si="14">A177*D177</f>
        <v>0</v>
      </c>
      <c r="G177" s="219"/>
    </row>
    <row r="178" spans="1:7" s="77" customFormat="1" ht="12" customHeight="1" x14ac:dyDescent="0.2">
      <c r="A178" s="246">
        <v>0</v>
      </c>
      <c r="B178" s="8">
        <v>0</v>
      </c>
      <c r="C178" s="228" t="s">
        <v>243</v>
      </c>
      <c r="D178" s="45">
        <f>B178*D11/1.5</f>
        <v>0</v>
      </c>
      <c r="E178" s="92"/>
      <c r="F178" s="303">
        <f t="shared" si="14"/>
        <v>0</v>
      </c>
      <c r="G178" s="219"/>
    </row>
    <row r="179" spans="1:7" ht="12" customHeight="1" x14ac:dyDescent="0.2">
      <c r="A179" s="237">
        <v>0</v>
      </c>
      <c r="B179" s="139"/>
      <c r="C179" s="224" t="s">
        <v>101</v>
      </c>
      <c r="D179" s="45">
        <f>D11</f>
        <v>0</v>
      </c>
      <c r="E179" s="92"/>
      <c r="F179" s="303">
        <f t="shared" si="14"/>
        <v>0</v>
      </c>
      <c r="G179" s="219"/>
    </row>
    <row r="180" spans="1:7" ht="12" customHeight="1" x14ac:dyDescent="0.2">
      <c r="A180" s="246">
        <v>0</v>
      </c>
      <c r="B180" s="139"/>
      <c r="C180" s="228" t="s">
        <v>248</v>
      </c>
      <c r="D180" s="45">
        <f>B166/2</f>
        <v>0</v>
      </c>
      <c r="E180" s="92"/>
      <c r="F180" s="303">
        <f t="shared" si="14"/>
        <v>0</v>
      </c>
      <c r="G180" s="219"/>
    </row>
    <row r="181" spans="1:7" s="77" customFormat="1" ht="12" customHeight="1" x14ac:dyDescent="0.2">
      <c r="A181" s="237">
        <v>0</v>
      </c>
      <c r="B181" s="8">
        <v>0</v>
      </c>
      <c r="C181" s="228" t="s">
        <v>256</v>
      </c>
      <c r="D181" s="45">
        <f>0.5*B181*SUM(F168:F174)</f>
        <v>0</v>
      </c>
      <c r="E181" s="92"/>
      <c r="F181" s="303">
        <f t="shared" si="14"/>
        <v>0</v>
      </c>
      <c r="G181" s="219"/>
    </row>
    <row r="182" spans="1:7" ht="12" customHeight="1" x14ac:dyDescent="0.2">
      <c r="A182" s="237">
        <v>0</v>
      </c>
      <c r="B182" s="139"/>
      <c r="C182" s="224" t="s">
        <v>102</v>
      </c>
      <c r="D182" s="45">
        <f>D11/2</f>
        <v>0</v>
      </c>
      <c r="E182" s="92"/>
      <c r="F182" s="303">
        <f t="shared" si="14"/>
        <v>0</v>
      </c>
      <c r="G182" s="219"/>
    </row>
    <row r="183" spans="1:7" ht="12" customHeight="1" x14ac:dyDescent="0.2">
      <c r="A183" s="246">
        <v>0</v>
      </c>
      <c r="B183" s="139"/>
      <c r="C183" s="228" t="s">
        <v>249</v>
      </c>
      <c r="D183" s="45">
        <f>D11</f>
        <v>0</v>
      </c>
      <c r="E183" s="92"/>
      <c r="F183" s="303">
        <f t="shared" si="14"/>
        <v>0</v>
      </c>
      <c r="G183" s="219"/>
    </row>
    <row r="184" spans="1:7" ht="12" customHeight="1" x14ac:dyDescent="0.2">
      <c r="A184" s="87"/>
      <c r="B184" s="139"/>
      <c r="C184" s="44"/>
      <c r="D184" s="69"/>
    </row>
    <row r="185" spans="1:7" ht="12" customHeight="1" x14ac:dyDescent="0.2">
      <c r="A185" s="87"/>
      <c r="B185" s="8">
        <v>0</v>
      </c>
      <c r="C185" s="71" t="s">
        <v>112</v>
      </c>
      <c r="D185" s="69"/>
    </row>
    <row r="186" spans="1:7" ht="12" customHeight="1" x14ac:dyDescent="0.2">
      <c r="A186" s="87"/>
      <c r="B186" s="10">
        <v>0</v>
      </c>
      <c r="C186" s="71" t="s">
        <v>113</v>
      </c>
      <c r="D186" s="115"/>
      <c r="E186" s="80"/>
    </row>
    <row r="187" spans="1:7" ht="12" customHeight="1" x14ac:dyDescent="0.2">
      <c r="A187" s="87"/>
      <c r="B187" s="139"/>
      <c r="C187" s="79" t="s">
        <v>266</v>
      </c>
      <c r="D187" s="54">
        <f>B185+B186+D12</f>
        <v>0</v>
      </c>
      <c r="E187" s="77"/>
    </row>
    <row r="188" spans="1:7" ht="12" customHeight="1" x14ac:dyDescent="0.2">
      <c r="A188" s="308">
        <v>0</v>
      </c>
      <c r="B188" s="139"/>
      <c r="C188" s="71" t="s">
        <v>114</v>
      </c>
      <c r="D188" s="72">
        <f>D187</f>
        <v>0</v>
      </c>
      <c r="F188" s="108">
        <f>A188*D188</f>
        <v>0</v>
      </c>
    </row>
    <row r="189" spans="1:7" ht="12" customHeight="1" x14ac:dyDescent="0.2">
      <c r="A189" s="308">
        <v>0</v>
      </c>
      <c r="B189" s="139"/>
      <c r="C189" s="71" t="s">
        <v>115</v>
      </c>
      <c r="D189" s="72">
        <f>2*D187</f>
        <v>0</v>
      </c>
      <c r="F189" s="108">
        <f>A189*D189</f>
        <v>0</v>
      </c>
    </row>
    <row r="190" spans="1:7" ht="12" customHeight="1" x14ac:dyDescent="0.2">
      <c r="A190" s="308">
        <v>0</v>
      </c>
      <c r="B190" s="139"/>
      <c r="C190" s="71" t="s">
        <v>116</v>
      </c>
      <c r="D190" s="72">
        <f>3*D187</f>
        <v>0</v>
      </c>
      <c r="F190" s="108">
        <f>A190*D190</f>
        <v>0</v>
      </c>
    </row>
    <row r="191" spans="1:7" ht="12" customHeight="1" x14ac:dyDescent="0.2">
      <c r="A191" s="308">
        <v>0</v>
      </c>
      <c r="B191" s="139"/>
      <c r="C191" s="71" t="s">
        <v>117</v>
      </c>
      <c r="D191" s="72">
        <f>4*D187</f>
        <v>0</v>
      </c>
      <c r="F191" s="108">
        <f>A191*D191</f>
        <v>0</v>
      </c>
    </row>
    <row r="192" spans="1:7" ht="12" customHeight="1" thickBot="1" x14ac:dyDescent="0.25">
      <c r="A192" s="308">
        <v>0</v>
      </c>
      <c r="B192" s="139"/>
      <c r="C192" s="71" t="s">
        <v>118</v>
      </c>
      <c r="D192" s="72">
        <f>5*D187</f>
        <v>0</v>
      </c>
      <c r="F192" s="109">
        <f>A192*D192</f>
        <v>0</v>
      </c>
    </row>
    <row r="193" spans="1:7" ht="12" customHeight="1" x14ac:dyDescent="0.2">
      <c r="A193" s="87"/>
      <c r="B193" s="139"/>
      <c r="C193" s="44"/>
      <c r="D193" s="69"/>
    </row>
    <row r="194" spans="1:7" s="77" customFormat="1" ht="12" customHeight="1" x14ac:dyDescent="0.2">
      <c r="A194" s="237">
        <v>0</v>
      </c>
      <c r="B194" s="8">
        <v>0</v>
      </c>
      <c r="C194" s="224" t="s">
        <v>39</v>
      </c>
      <c r="D194" s="45">
        <f>D12*B194</f>
        <v>0</v>
      </c>
      <c r="E194" s="92"/>
      <c r="F194" s="218">
        <f t="shared" ref="F194:F195" si="15">A194*D194</f>
        <v>0</v>
      </c>
      <c r="G194" s="219"/>
    </row>
    <row r="195" spans="1:7" s="77" customFormat="1" ht="12" customHeight="1" x14ac:dyDescent="0.2">
      <c r="A195" s="237">
        <v>0</v>
      </c>
      <c r="B195" s="139"/>
      <c r="C195" s="224" t="s">
        <v>49</v>
      </c>
      <c r="D195" s="45">
        <f>D12/2</f>
        <v>0</v>
      </c>
      <c r="E195" s="92"/>
      <c r="F195" s="218">
        <f t="shared" si="15"/>
        <v>0</v>
      </c>
      <c r="G195" s="219"/>
    </row>
    <row r="196" spans="1:7" s="77" customFormat="1" ht="12" customHeight="1" x14ac:dyDescent="0.2">
      <c r="A196" s="237">
        <v>0</v>
      </c>
      <c r="B196" s="8">
        <v>0</v>
      </c>
      <c r="C196" s="224" t="s">
        <v>69</v>
      </c>
      <c r="D196" s="118">
        <f>B196</f>
        <v>0</v>
      </c>
      <c r="E196" s="92"/>
      <c r="F196" s="218">
        <f>A196*D196</f>
        <v>0</v>
      </c>
      <c r="G196" s="219"/>
    </row>
    <row r="197" spans="1:7" s="77" customFormat="1" ht="12" customHeight="1" x14ac:dyDescent="0.2">
      <c r="A197" s="246">
        <v>0</v>
      </c>
      <c r="B197" s="139"/>
      <c r="C197" s="224" t="s">
        <v>72</v>
      </c>
      <c r="D197" s="45">
        <f>D12</f>
        <v>0</v>
      </c>
      <c r="E197" s="92"/>
      <c r="F197" s="303">
        <f>A197*D197</f>
        <v>0</v>
      </c>
      <c r="G197" s="219"/>
    </row>
    <row r="198" spans="1:7" s="77" customFormat="1" ht="12" customHeight="1" x14ac:dyDescent="0.2">
      <c r="A198" s="237">
        <v>0</v>
      </c>
      <c r="B198" s="139"/>
      <c r="C198" s="225" t="s">
        <v>237</v>
      </c>
      <c r="D198" s="314">
        <f>D12/2+D13/2</f>
        <v>0</v>
      </c>
      <c r="E198" s="92"/>
      <c r="F198" s="303">
        <f>A198*D198</f>
        <v>0</v>
      </c>
      <c r="G198" s="219"/>
    </row>
    <row r="199" spans="1:7" s="77" customFormat="1" ht="12" customHeight="1" x14ac:dyDescent="0.2">
      <c r="A199" s="237">
        <v>0</v>
      </c>
      <c r="B199" s="8">
        <v>0</v>
      </c>
      <c r="C199" s="224" t="s">
        <v>85</v>
      </c>
      <c r="D199" s="45">
        <f>B199</f>
        <v>0</v>
      </c>
      <c r="E199" s="92"/>
      <c r="F199" s="303">
        <f t="shared" ref="F199" si="16">A199*D199</f>
        <v>0</v>
      </c>
      <c r="G199" s="219"/>
    </row>
    <row r="200" spans="1:7" ht="12" customHeight="1" thickBot="1" x14ac:dyDescent="0.25">
      <c r="A200" s="87"/>
      <c r="B200" s="139"/>
      <c r="C200" s="44"/>
      <c r="D200" s="69"/>
    </row>
    <row r="201" spans="1:7" ht="12" customHeight="1" thickBot="1" x14ac:dyDescent="0.25">
      <c r="A201" s="87"/>
      <c r="B201" s="8">
        <v>0</v>
      </c>
      <c r="C201" s="82" t="s">
        <v>119</v>
      </c>
      <c r="D201" s="116"/>
      <c r="E201" s="83"/>
    </row>
    <row r="202" spans="1:7" ht="12" customHeight="1" x14ac:dyDescent="0.2">
      <c r="A202" s="87"/>
      <c r="B202" s="8">
        <v>0</v>
      </c>
      <c r="C202" s="70" t="s">
        <v>121</v>
      </c>
      <c r="D202" s="116"/>
      <c r="E202" s="80"/>
    </row>
    <row r="203" spans="1:7" ht="12" customHeight="1" x14ac:dyDescent="0.2">
      <c r="A203" s="87"/>
      <c r="B203" s="44"/>
      <c r="C203" s="79" t="s">
        <v>169</v>
      </c>
      <c r="D203" s="65">
        <f>(B201+D13+1+(B202-10)/2.5)</f>
        <v>-3</v>
      </c>
      <c r="E203" s="77"/>
    </row>
    <row r="204" spans="1:7" ht="12" customHeight="1" x14ac:dyDescent="0.2">
      <c r="A204" s="308">
        <v>0</v>
      </c>
      <c r="B204" s="44"/>
      <c r="C204" s="71" t="s">
        <v>122</v>
      </c>
      <c r="D204" s="314">
        <f>D203</f>
        <v>-3</v>
      </c>
      <c r="E204" s="77"/>
      <c r="F204" s="110">
        <f>A204*D204</f>
        <v>0</v>
      </c>
    </row>
    <row r="205" spans="1:7" ht="12" customHeight="1" x14ac:dyDescent="0.2">
      <c r="A205" s="308">
        <v>0</v>
      </c>
      <c r="B205" s="44"/>
      <c r="C205" s="71" t="s">
        <v>123</v>
      </c>
      <c r="D205" s="314">
        <f>2*D203</f>
        <v>-6</v>
      </c>
      <c r="E205" s="77"/>
      <c r="F205" s="110">
        <f>A205*D205</f>
        <v>0</v>
      </c>
    </row>
    <row r="206" spans="1:7" ht="12" customHeight="1" x14ac:dyDescent="0.2">
      <c r="A206" s="308">
        <v>0</v>
      </c>
      <c r="B206" s="44"/>
      <c r="C206" s="71" t="s">
        <v>124</v>
      </c>
      <c r="D206" s="314">
        <f>3*D203</f>
        <v>-9</v>
      </c>
      <c r="E206" s="77"/>
      <c r="F206" s="110">
        <f>A206*D206</f>
        <v>0</v>
      </c>
    </row>
    <row r="207" spans="1:7" ht="12" customHeight="1" x14ac:dyDescent="0.2">
      <c r="A207" s="308">
        <v>0</v>
      </c>
      <c r="B207" s="44"/>
      <c r="C207" s="71" t="s">
        <v>125</v>
      </c>
      <c r="D207" s="314">
        <f>4*D203</f>
        <v>-12</v>
      </c>
      <c r="E207" s="77"/>
      <c r="F207" s="110">
        <f>A207*D207</f>
        <v>0</v>
      </c>
    </row>
    <row r="208" spans="1:7" ht="12" customHeight="1" thickBot="1" x14ac:dyDescent="0.25">
      <c r="A208" s="2">
        <v>0</v>
      </c>
      <c r="B208" s="44"/>
      <c r="C208" s="84" t="s">
        <v>126</v>
      </c>
      <c r="D208" s="117">
        <f>5*D203</f>
        <v>-15</v>
      </c>
      <c r="E208" s="85"/>
      <c r="F208" s="111">
        <f>A208*D208</f>
        <v>0</v>
      </c>
    </row>
    <row r="209" spans="1:7" ht="12" customHeight="1" x14ac:dyDescent="0.2">
      <c r="B209" s="44"/>
    </row>
    <row r="210" spans="1:7" s="77" customFormat="1" ht="12" customHeight="1" x14ac:dyDescent="0.2">
      <c r="A210" s="237">
        <v>0</v>
      </c>
      <c r="B210" s="139"/>
      <c r="C210" s="224" t="s">
        <v>267</v>
      </c>
      <c r="D210" s="45">
        <f>D13/2</f>
        <v>0</v>
      </c>
      <c r="E210" s="92"/>
      <c r="F210" s="93">
        <f t="shared" ref="F210:F212" si="17">A210*D210</f>
        <v>0</v>
      </c>
      <c r="G210" s="94"/>
    </row>
    <row r="211" spans="1:7" s="77" customFormat="1" ht="12" customHeight="1" x14ac:dyDescent="0.2">
      <c r="A211" s="237">
        <v>0</v>
      </c>
      <c r="B211" s="139"/>
      <c r="C211" s="224" t="s">
        <v>53</v>
      </c>
      <c r="D211" s="45">
        <f>-D13</f>
        <v>0</v>
      </c>
      <c r="E211" s="92"/>
      <c r="F211" s="59">
        <f t="shared" si="17"/>
        <v>0</v>
      </c>
      <c r="G211" s="60"/>
    </row>
    <row r="212" spans="1:7" s="77" customFormat="1" ht="12" customHeight="1" x14ac:dyDescent="0.2">
      <c r="A212" s="237">
        <v>0</v>
      </c>
      <c r="B212" s="139"/>
      <c r="C212" s="242" t="s">
        <v>54</v>
      </c>
      <c r="D212" s="118">
        <f>D128/2</f>
        <v>-0.5</v>
      </c>
      <c r="E212" s="92"/>
      <c r="F212" s="93">
        <f t="shared" si="17"/>
        <v>0</v>
      </c>
      <c r="G212" s="94"/>
    </row>
    <row r="213" spans="1:7" s="77" customFormat="1" ht="12" customHeight="1" x14ac:dyDescent="0.2">
      <c r="A213" s="237">
        <v>0</v>
      </c>
      <c r="B213" s="8">
        <v>0</v>
      </c>
      <c r="C213" s="224" t="s">
        <v>69</v>
      </c>
      <c r="D213" s="118">
        <f>B213</f>
        <v>0</v>
      </c>
      <c r="E213" s="92"/>
      <c r="F213" s="218">
        <f>A213*D213</f>
        <v>0</v>
      </c>
      <c r="G213" s="219"/>
    </row>
    <row r="214" spans="1:7" s="77" customFormat="1" ht="12" customHeight="1" x14ac:dyDescent="0.2">
      <c r="A214" s="237">
        <v>0</v>
      </c>
      <c r="B214" s="139"/>
      <c r="C214" s="225" t="s">
        <v>237</v>
      </c>
      <c r="D214" s="314">
        <f>D12/2+D13/2</f>
        <v>0</v>
      </c>
      <c r="E214" s="92"/>
      <c r="F214" s="303">
        <f>A214*D214</f>
        <v>0</v>
      </c>
      <c r="G214" s="219"/>
    </row>
    <row r="215" spans="1:7" s="77" customFormat="1" ht="12" customHeight="1" x14ac:dyDescent="0.2">
      <c r="A215" s="246">
        <v>0</v>
      </c>
      <c r="B215" s="8">
        <v>0</v>
      </c>
      <c r="C215" s="224" t="s">
        <v>80</v>
      </c>
      <c r="D215" s="45">
        <f>B215</f>
        <v>0</v>
      </c>
      <c r="E215" s="92"/>
      <c r="F215" s="303">
        <f>A215*D215</f>
        <v>0</v>
      </c>
      <c r="G215" s="219"/>
    </row>
    <row r="216" spans="1:7" s="77" customFormat="1" ht="12" customHeight="1" x14ac:dyDescent="0.2">
      <c r="A216" s="237">
        <v>0</v>
      </c>
      <c r="B216" s="139"/>
      <c r="C216" s="224" t="s">
        <v>100</v>
      </c>
      <c r="D216" s="45">
        <f>D74</f>
        <v>3</v>
      </c>
      <c r="E216" s="92"/>
      <c r="F216" s="303">
        <f t="shared" ref="F216" si="18">A216*D216</f>
        <v>0</v>
      </c>
      <c r="G216" s="219"/>
    </row>
  </sheetData>
  <mergeCells count="22">
    <mergeCell ref="F135:F138"/>
    <mergeCell ref="F146:F149"/>
    <mergeCell ref="E160:E161"/>
    <mergeCell ref="E163:E164"/>
    <mergeCell ref="A94:A97"/>
    <mergeCell ref="F94:F97"/>
    <mergeCell ref="B102:B103"/>
    <mergeCell ref="F102:F103"/>
    <mergeCell ref="F109:F112"/>
    <mergeCell ref="F113:F116"/>
    <mergeCell ref="A54:A55"/>
    <mergeCell ref="D54:D55"/>
    <mergeCell ref="F54:F55"/>
    <mergeCell ref="F57:F58"/>
    <mergeCell ref="F59:F60"/>
    <mergeCell ref="F75:F78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5:B186 B194 B122 A163 B161 B164 A160 A119" xr:uid="{00000000-0002-0000-1500-000000000000}">
      <formula1>"0,1,2,3,4,5,6"</formula1>
    </dataValidation>
    <dataValidation type="list" allowBlank="1" showInputMessage="1" showErrorMessage="1" sqref="B213 B199 B196 B178 B215 B181 B104 B120 B102 B67 B71 B55 B40:B41 B38 B73 B85 B29" xr:uid="{00000000-0002-0000-1500-000001000000}">
      <formula1>"0,1,2,3,4,5"</formula1>
    </dataValidation>
    <dataValidation type="list" allowBlank="1" showInputMessage="1" showErrorMessage="1" sqref="B201" xr:uid="{00000000-0002-0000-1500-000002000000}">
      <formula1>"0,1,2,3"</formula1>
    </dataValidation>
    <dataValidation type="list" allowBlank="1" showInputMessage="1" showErrorMessage="1" sqref="B202 F2" xr:uid="{00000000-0002-0000-1500-000003000000}">
      <formula1>"0,5,7,5,10,12,5,15,17,5,20,22,5,25,27,5,30"</formula1>
    </dataValidation>
    <dataValidation type="list" allowBlank="1" showInputMessage="1" showErrorMessage="1" sqref="A204:A208 A194:A199 A188:A192 A210:A216 A32:A94 B95:B97 A98:A118 A27:A29 A164 A15:A21 A176:A183 A168:A174 A161 A120:A158" xr:uid="{00000000-0002-0000-1500-000004000000}">
      <formula1>"0,1"</formula1>
    </dataValidation>
    <dataValidation type="list" allowBlank="1" showInputMessage="1" showErrorMessage="1" sqref="B153 B157" xr:uid="{00000000-0002-0000-1500-000005000000}">
      <formula1>"-4,-3,-2,-1,0,1,2,3,4,5,6,7,8,9,10"</formula1>
    </dataValidation>
    <dataValidation type="list" allowBlank="1" showInputMessage="1" showErrorMessage="1" sqref="B139" xr:uid="{00000000-0002-0000-1500-000006000000}">
      <formula1>"0,2,5,5,7,5,10,12,5,15,17,5,20,22,5,25,27,5,30"</formula1>
    </dataValidation>
    <dataValidation type="list" allowBlank="1" showInputMessage="1" showErrorMessage="1" sqref="D11" xr:uid="{00000000-0002-0000-1500-000007000000}">
      <formula1>"0,0,5,1,2,3,4,5,6,7,8,9,10,11,12,13,14,15,16,17,18,19,20"</formula1>
    </dataValidation>
    <dataValidation type="list" allowBlank="1" showInputMessage="1" showErrorMessage="1" sqref="B51" xr:uid="{00000000-0002-0000-1500-000008000000}">
      <formula1>"-4,-3,-2,-1,0,+1,+2,+3,+4"</formula1>
    </dataValidation>
    <dataValidation type="list" allowBlank="1" showInputMessage="1" showErrorMessage="1" sqref="B54" xr:uid="{00000000-0002-0000-1500-000009000000}">
      <formula1>"0,1,2,3,4"</formula1>
    </dataValidation>
    <dataValidation type="list" allowBlank="1" showInputMessage="1" showErrorMessage="1" sqref="B64 B61:B62 B28" xr:uid="{00000000-0002-0000-1500-00000A000000}">
      <formula1>"0,1,2,3,4,5,6,7,8,9,10"</formula1>
    </dataValidation>
    <dataValidation type="list" allowBlank="1" showInputMessage="1" showErrorMessage="1" sqref="B126" xr:uid="{00000000-0002-0000-1500-00000B000000}">
      <formula1>"-4,-3,-2,-1,0,1,2,3,4,5,6"</formula1>
    </dataValidation>
    <dataValidation type="list" allowBlank="1" showInputMessage="1" showErrorMessage="1" sqref="B152" xr:uid="{00000000-0002-0000-1500-00000C000000}">
      <formula1>"1,2,3,4,5,6"</formula1>
    </dataValidation>
    <dataValidation type="list" allowBlank="1" showInputMessage="1" showErrorMessage="1" sqref="B52:B53 B125 B108 B80 D2 B156" xr:uid="{00000000-0002-0000-1500-00000D000000}">
      <formula1>$L$1:$L$13</formula1>
    </dataValidation>
    <dataValidation type="list" allowBlank="1" showInputMessage="1" showErrorMessage="1" sqref="B166 F3:F9 B150 B129 B101 B84 B93 B90 B142 D12:D13 D3:D9 B105 B144 B119" xr:uid="{00000000-0002-0000-1500-00000E000000}">
      <formula1>"0,1,2,3,4,5,6,7,8,9,10,11,12,13,14,15,16,17,18,19,20"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215"/>
  <sheetViews>
    <sheetView topLeftCell="A79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212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2</v>
      </c>
      <c r="G3" s="11">
        <f t="shared" ref="G3:G9" si="0">D3-F3</f>
        <v>-2</v>
      </c>
      <c r="H3" s="11">
        <f>IF(G3&lt;0,-1*(ABS(G3)+0.1*ABS(G3)^1.7),G3+0.1*G3^1.7)</f>
        <v>-2.3249009585424942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2</v>
      </c>
      <c r="G4" s="11">
        <f t="shared" si="0"/>
        <v>-2</v>
      </c>
      <c r="H4" s="11">
        <f>IF(G4&lt;0,-1*(ABS(G4)+0.1*ABS(G4)^1.7),G4+0.1*G4^1.7)</f>
        <v>-2.3249009585424942</v>
      </c>
      <c r="I4" s="16" t="s">
        <v>213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3</v>
      </c>
      <c r="G5" s="11">
        <f t="shared" si="0"/>
        <v>-3</v>
      </c>
      <c r="H5" s="11">
        <f>IF(G5&lt;0,-1*(ABS(G5)+0.1*ABS(G5)^2.3),G5+0.1*G5^2.3)</f>
        <v>-4.2513502532843184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2</v>
      </c>
      <c r="G6" s="11">
        <f t="shared" si="0"/>
        <v>-2</v>
      </c>
      <c r="H6" s="11">
        <f>IF(G6&lt;0,-1*(ABS(G6)+0.1*ABS(G6)^1.7),G6+0.1*G6^1.7)</f>
        <v>-2.3249009585424942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3</v>
      </c>
      <c r="G7" s="11">
        <f t="shared" si="0"/>
        <v>-3</v>
      </c>
      <c r="H7" s="11">
        <f>IF(G7&lt;0,-1*(ABS(G7)+0.1*ABS(G7)^2.3),G7+0.1*G7^2.3)</f>
        <v>-4.2513502532843184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2</v>
      </c>
      <c r="G8" s="11">
        <f t="shared" si="0"/>
        <v>-2</v>
      </c>
      <c r="H8" s="11">
        <f>IF(G8&lt;0,-1*(ABS(G8)+0.1*ABS(G8)^1.7),G8+0.1*G8^1.7)</f>
        <v>-2.3249009585424942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2</v>
      </c>
      <c r="G9" s="11">
        <f t="shared" si="0"/>
        <v>-2</v>
      </c>
      <c r="H9" s="11">
        <f>IF(G9&lt;0,-0.5*(ABS(G9)^1.6),0.5*G9^1.6)</f>
        <v>-1.515716566510398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1.8324431932045278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6+SUM(H2:H9)+A15*B15</f>
        <v>-20.282425413618004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-20.282425413618004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-20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08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08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308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08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08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08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08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08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08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08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08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08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08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08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08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08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311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308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308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308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308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308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308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308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308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308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310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308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308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311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308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308">
        <v>0</v>
      </c>
      <c r="B79" s="8">
        <v>0</v>
      </c>
      <c r="C79" s="207" t="s">
        <v>232</v>
      </c>
      <c r="D79" s="314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08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308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308">
        <v>0</v>
      </c>
      <c r="B97" s="139"/>
      <c r="C97" s="71" t="s">
        <v>127</v>
      </c>
      <c r="D97" s="45">
        <f>D2/5</f>
        <v>0</v>
      </c>
      <c r="E97" s="92"/>
      <c r="F97" s="309">
        <f t="shared" ref="F97:F107" si="4">A97*D97</f>
        <v>0</v>
      </c>
      <c r="G97" s="147"/>
    </row>
    <row r="98" spans="1:7" ht="12" customHeight="1" x14ac:dyDescent="0.2">
      <c r="A98" s="308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308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311">
        <v>0</v>
      </c>
      <c r="B100" s="10">
        <v>0</v>
      </c>
      <c r="C100" s="97" t="s">
        <v>129</v>
      </c>
      <c r="D100" s="65">
        <f>B100</f>
        <v>0</v>
      </c>
      <c r="E100" s="92"/>
      <c r="F100" s="312">
        <f t="shared" si="4"/>
        <v>0</v>
      </c>
      <c r="G100" s="100"/>
    </row>
    <row r="101" spans="1:7" ht="12" customHeight="1" x14ac:dyDescent="0.2">
      <c r="A101" s="310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311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308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308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308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308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311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308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308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308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308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310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308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308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311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311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306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306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306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306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314">
        <f>B124/2.5</f>
        <v>0</v>
      </c>
      <c r="E124" s="92"/>
      <c r="F124" s="306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306">
        <f>A125*D125</f>
        <v>0</v>
      </c>
      <c r="G125" s="53"/>
    </row>
    <row r="126" spans="1:7" s="76" customFormat="1" ht="12" customHeight="1" x14ac:dyDescent="0.2">
      <c r="A126" s="310">
        <v>0</v>
      </c>
      <c r="B126" s="142"/>
      <c r="C126" s="95" t="s">
        <v>78</v>
      </c>
      <c r="D126" s="49">
        <f>D6/2</f>
        <v>0</v>
      </c>
      <c r="E126" s="96"/>
      <c r="F126" s="305">
        <f t="shared" ref="F126:F133" si="6">A126*D126</f>
        <v>0</v>
      </c>
      <c r="G126" s="51"/>
    </row>
    <row r="127" spans="1:7" s="77" customFormat="1" ht="12" customHeight="1" x14ac:dyDescent="0.2">
      <c r="A127" s="308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308">
        <v>0</v>
      </c>
      <c r="B128" s="134">
        <v>0</v>
      </c>
      <c r="C128" s="206" t="s">
        <v>257</v>
      </c>
      <c r="D128" s="264">
        <f>(4-B128)/2</f>
        <v>2</v>
      </c>
      <c r="E128" s="92"/>
      <c r="F128" s="306">
        <f t="shared" si="6"/>
        <v>0</v>
      </c>
      <c r="G128" s="53"/>
    </row>
    <row r="129" spans="1:7" s="77" customFormat="1" ht="12" customHeight="1" x14ac:dyDescent="0.2">
      <c r="A129" s="316">
        <v>0</v>
      </c>
      <c r="B129" s="139"/>
      <c r="C129" s="71" t="s">
        <v>81</v>
      </c>
      <c r="D129" s="45">
        <v>2</v>
      </c>
      <c r="E129" s="92"/>
      <c r="F129" s="320">
        <f t="shared" si="6"/>
        <v>0</v>
      </c>
      <c r="G129" s="321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302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304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303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303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303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303">
        <f t="shared" si="7"/>
        <v>0</v>
      </c>
      <c r="G142" s="221"/>
    </row>
    <row r="143" spans="1:7" s="76" customFormat="1" ht="12" customHeight="1" x14ac:dyDescent="0.2">
      <c r="A143" s="310">
        <v>0</v>
      </c>
      <c r="B143" s="9">
        <v>0</v>
      </c>
      <c r="C143" s="95" t="s">
        <v>93</v>
      </c>
      <c r="D143" s="49">
        <f>B143</f>
        <v>0</v>
      </c>
      <c r="E143" s="96"/>
      <c r="F143" s="305">
        <f t="shared" si="7"/>
        <v>0</v>
      </c>
      <c r="G143" s="51"/>
    </row>
    <row r="144" spans="1:7" s="80" customFormat="1" ht="12" customHeight="1" x14ac:dyDescent="0.2">
      <c r="A144" s="311">
        <v>0</v>
      </c>
      <c r="B144" s="141"/>
      <c r="C144" s="97" t="s">
        <v>94</v>
      </c>
      <c r="D144" s="54">
        <v>4</v>
      </c>
      <c r="E144" s="98"/>
      <c r="F144" s="307">
        <f t="shared" si="7"/>
        <v>0</v>
      </c>
      <c r="G144" s="56"/>
    </row>
    <row r="145" spans="1:7" ht="12" customHeight="1" x14ac:dyDescent="0.2">
      <c r="A145" s="308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308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308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308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310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305">
        <f t="shared" ref="F149:F157" si="8">A149*D149</f>
        <v>0</v>
      </c>
      <c r="G149" s="51"/>
    </row>
    <row r="150" spans="1:7" s="80" customFormat="1" ht="12" customHeight="1" x14ac:dyDescent="0.2">
      <c r="A150" s="311">
        <v>0</v>
      </c>
      <c r="B150" s="141"/>
      <c r="C150" s="97" t="s">
        <v>99</v>
      </c>
      <c r="D150" s="54">
        <f>D9/2</f>
        <v>0</v>
      </c>
      <c r="E150" s="98"/>
      <c r="F150" s="307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303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304">
        <f t="shared" si="8"/>
        <v>0</v>
      </c>
      <c r="G153" s="222"/>
    </row>
    <row r="154" spans="1:7" ht="12" customHeight="1" x14ac:dyDescent="0.2">
      <c r="A154" s="308">
        <v>0</v>
      </c>
      <c r="B154" s="139"/>
      <c r="C154" s="71" t="s">
        <v>105</v>
      </c>
      <c r="D154" s="45">
        <f>D3/2</f>
        <v>0</v>
      </c>
      <c r="E154" s="92"/>
      <c r="F154" s="306">
        <f t="shared" si="8"/>
        <v>0</v>
      </c>
      <c r="G154" s="53"/>
    </row>
    <row r="155" spans="1:7" ht="12" customHeight="1" x14ac:dyDescent="0.2">
      <c r="A155" s="308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306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308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308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308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308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308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311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310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311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303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303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303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303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303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303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30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308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308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308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308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308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303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314">
        <f>D12/2+D13/2</f>
        <v>0</v>
      </c>
      <c r="E197" s="92"/>
      <c r="F197" s="303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303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308">
        <v>0</v>
      </c>
      <c r="B203" s="44"/>
      <c r="C203" s="71" t="s">
        <v>122</v>
      </c>
      <c r="D203" s="314">
        <f>D202</f>
        <v>-3</v>
      </c>
      <c r="E203" s="77"/>
      <c r="F203" s="110">
        <f>A203*D203</f>
        <v>0</v>
      </c>
    </row>
    <row r="204" spans="1:7" ht="12" customHeight="1" x14ac:dyDescent="0.2">
      <c r="A204" s="308">
        <v>0</v>
      </c>
      <c r="B204" s="44"/>
      <c r="C204" s="71" t="s">
        <v>123</v>
      </c>
      <c r="D204" s="314">
        <f>2*D202</f>
        <v>-6</v>
      </c>
      <c r="E204" s="77"/>
      <c r="F204" s="110">
        <f>A204*D204</f>
        <v>0</v>
      </c>
    </row>
    <row r="205" spans="1:7" ht="12" customHeight="1" x14ac:dyDescent="0.2">
      <c r="A205" s="308">
        <v>0</v>
      </c>
      <c r="B205" s="44"/>
      <c r="C205" s="71" t="s">
        <v>124</v>
      </c>
      <c r="D205" s="314">
        <f>3*D202</f>
        <v>-9</v>
      </c>
      <c r="E205" s="77"/>
      <c r="F205" s="110">
        <f>A205*D205</f>
        <v>0</v>
      </c>
    </row>
    <row r="206" spans="1:7" ht="12" customHeight="1" x14ac:dyDescent="0.2">
      <c r="A206" s="308">
        <v>0</v>
      </c>
      <c r="B206" s="44"/>
      <c r="C206" s="71" t="s">
        <v>125</v>
      </c>
      <c r="D206" s="314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314">
        <f>D12/2+D13/2</f>
        <v>0</v>
      </c>
      <c r="E213" s="92"/>
      <c r="F213" s="303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303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303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A203:A207 A193:A198 A187:A191 A209:A215 A163 A175:A182 A167:A173 A160 A97:A117 A15:A21 A27:A29 A32:A93 B94:B96 A119:A157" xr:uid="{00000000-0002-0000-1600-000000000000}">
      <formula1>"0,1"</formula1>
    </dataValidation>
    <dataValidation type="list" allowBlank="1" showInputMessage="1" showErrorMessage="1" sqref="B201 F2" xr:uid="{00000000-0002-0000-1600-000001000000}">
      <formula1>"0,5,7,5,10,12,5,15,17,5,20,22,5,25,27,5,30"</formula1>
    </dataValidation>
    <dataValidation type="list" allowBlank="1" showInputMessage="1" showErrorMessage="1" sqref="B200" xr:uid="{00000000-0002-0000-1600-000002000000}">
      <formula1>"0,1,2,3"</formula1>
    </dataValidation>
    <dataValidation type="list" allowBlank="1" showInputMessage="1" showErrorMessage="1" sqref="B212 B198 B195 B177 B214 B180 B29 B84 B72 B38 B40:B41 B54 B70 B66 B101 B119 B103" xr:uid="{00000000-0002-0000-1600-000003000000}">
      <formula1>"0,1,2,3,4,5"</formula1>
    </dataValidation>
    <dataValidation type="list" allowBlank="1" showInputMessage="1" showErrorMessage="1" sqref="B184:B185 B193 B160 B163 A159 A162 B121 A118" xr:uid="{00000000-0002-0000-1600-000004000000}">
      <formula1>"0,1,2,3,4,5,6"</formula1>
    </dataValidation>
    <dataValidation type="list" allowBlank="1" showInputMessage="1" showErrorMessage="1" sqref="B165 B149 B141 B143 B128 B104 D3:D9 D12:D13 F3:F9 B89 B92 B83 B100 B118" xr:uid="{00000000-0002-0000-1600-000005000000}">
      <formula1>"0,1,2,3,4,5,6,7,8,9,10,11,12,13,14,15,16,17,18,19,20"</formula1>
    </dataValidation>
    <dataValidation type="list" allowBlank="1" showInputMessage="1" showErrorMessage="1" sqref="B124 D2 B52 B79 B107 B155" xr:uid="{00000000-0002-0000-1600-000006000000}">
      <formula1>$L$1:$L$13</formula1>
    </dataValidation>
    <dataValidation type="list" allowBlank="1" showInputMessage="1" showErrorMessage="1" sqref="B151" xr:uid="{00000000-0002-0000-1600-000007000000}">
      <formula1>"1,2,3,4,5,6"</formula1>
    </dataValidation>
    <dataValidation type="list" allowBlank="1" showInputMessage="1" showErrorMessage="1" sqref="B138" xr:uid="{00000000-0002-0000-1600-000008000000}">
      <formula1>"0,2,5,5,7,5,10,12,5,15,17,5,20,22,5,25,27,5,30"</formula1>
    </dataValidation>
    <dataValidation type="list" allowBlank="1" showInputMessage="1" showErrorMessage="1" sqref="B152 B156" xr:uid="{00000000-0002-0000-1600-000009000000}">
      <formula1>"-4,-3,-2,-1,0,1,2,3,4,5,6,7,8,9,10"</formula1>
    </dataValidation>
    <dataValidation type="list" allowBlank="1" showInputMessage="1" showErrorMessage="1" sqref="B125" xr:uid="{00000000-0002-0000-1600-00000A000000}">
      <formula1>"-4,-3,-2,-1,0,1,2,3,4,5,6"</formula1>
    </dataValidation>
    <dataValidation type="list" allowBlank="1" showInputMessage="1" showErrorMessage="1" sqref="B63 B28 B60:B61" xr:uid="{00000000-0002-0000-1600-00000B000000}">
      <formula1>"0,1,2,3,4,5,6,7,8,9,10"</formula1>
    </dataValidation>
    <dataValidation type="list" allowBlank="1" showInputMessage="1" showErrorMessage="1" sqref="B53" xr:uid="{00000000-0002-0000-1600-00000C000000}">
      <formula1>"0,1,2,3,4"</formula1>
    </dataValidation>
    <dataValidation type="list" allowBlank="1" showInputMessage="1" showErrorMessage="1" sqref="B51" xr:uid="{00000000-0002-0000-1600-00000D000000}">
      <formula1>"-4,-3,-2,-1,0,+1,+2,+3,+4"</formula1>
    </dataValidation>
    <dataValidation type="list" allowBlank="1" showInputMessage="1" showErrorMessage="1" sqref="D11" xr:uid="{00000000-0002-0000-1600-00000E00000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55"/>
  <sheetViews>
    <sheetView workbookViewId="0">
      <selection activeCell="C9" sqref="C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147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15</v>
      </c>
      <c r="G2" s="11">
        <f>(D2-F2)/2.5</f>
        <v>-6</v>
      </c>
      <c r="H2" s="11">
        <f>IF(G2&lt;0,ABS(G2)^1.4*-1,G2^1.4)</f>
        <v>-12.286035066475314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2</v>
      </c>
      <c r="G3" s="11">
        <f t="shared" ref="G3:G9" si="0">D3-F3</f>
        <v>-2</v>
      </c>
      <c r="H3" s="11">
        <f>IF(G3&lt;0,-1*(ABS(G3)+0.1*ABS(G3)^1.7),G3+0.1*G3^1.7)</f>
        <v>-2.3249009585424942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1</v>
      </c>
      <c r="G4" s="11">
        <f t="shared" si="0"/>
        <v>-1</v>
      </c>
      <c r="H4" s="11">
        <f>IF(G4&lt;0,-1*(ABS(G4)+0.1*ABS(G4)^1.7),G4+0.1*G4^1.7)</f>
        <v>-1.1000000000000001</v>
      </c>
      <c r="I4" s="16" t="s">
        <v>213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4</v>
      </c>
      <c r="G5" s="11">
        <f t="shared" si="0"/>
        <v>-4</v>
      </c>
      <c r="H5" s="11">
        <f>IF(G5&lt;0,-1*(ABS(G5)+0.1*ABS(G5)^2.3),G5+0.1*G5^2.3)</f>
        <v>-6.4251465064166364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2</v>
      </c>
      <c r="G6" s="11">
        <f t="shared" si="0"/>
        <v>-2</v>
      </c>
      <c r="H6" s="11">
        <f>IF(G6&lt;0,-1*(ABS(G6)+0.1*ABS(G6)^1.7),G6+0.1*G6^1.7)</f>
        <v>-2.3249009585424942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6</v>
      </c>
      <c r="G7" s="11">
        <f t="shared" si="0"/>
        <v>-6</v>
      </c>
      <c r="H7" s="11">
        <f>IF(G7&lt;0,-1*(ABS(G7)+0.1*ABS(G7)^2.3),G7+0.1*G7^2.3)</f>
        <v>-12.162371493874939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5</v>
      </c>
      <c r="G8" s="11">
        <f t="shared" si="0"/>
        <v>-5</v>
      </c>
      <c r="H8" s="11">
        <f>IF(G8&lt;0,-1*(ABS(G8)+0.1*ABS(G8)^1.7),G8+0.1*G8^1.7)</f>
        <v>-6.5425846568000239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4</v>
      </c>
      <c r="G9" s="11">
        <f t="shared" si="0"/>
        <v>-4</v>
      </c>
      <c r="H9" s="11">
        <f>IF(G9&lt;0,-0.5*(ABS(G9)^1.6),0.5*G9^1.6)</f>
        <v>-4.5947934199881395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169">
        <v>0</v>
      </c>
      <c r="E12" s="13" t="s">
        <v>217</v>
      </c>
      <c r="F12" s="41"/>
      <c r="H12" s="11">
        <f>(D12-4)*D7/3</f>
        <v>0</v>
      </c>
      <c r="L12" s="205">
        <v>27.5</v>
      </c>
    </row>
    <row r="13" spans="1:12" ht="12" customHeight="1" x14ac:dyDescent="0.2">
      <c r="D13" s="169">
        <v>0</v>
      </c>
      <c r="E13" s="13" t="s">
        <v>219</v>
      </c>
      <c r="F13" s="41"/>
      <c r="H13" s="11">
        <f>(4-D13)/2</f>
        <v>2</v>
      </c>
      <c r="L13" s="205">
        <v>30</v>
      </c>
    </row>
    <row r="15" spans="1:12" ht="12" customHeight="1" x14ac:dyDescent="0.2">
      <c r="B15" s="120"/>
      <c r="C15" s="121"/>
      <c r="I15" s="12" t="s">
        <v>138</v>
      </c>
      <c r="J15" s="22">
        <f>SUM(H2:H9)+A16*B16+H12+H13</f>
        <v>-45.76073306064005</v>
      </c>
      <c r="K15" s="22" t="s">
        <v>141</v>
      </c>
    </row>
    <row r="16" spans="1:12" ht="12" customHeight="1" x14ac:dyDescent="0.2">
      <c r="A16" s="7">
        <v>0</v>
      </c>
      <c r="B16" s="18">
        <f>IF(G8&lt;0,2-0.1*(ABS(G8)^2.3-ABS(G8)^1.7),2+0.1*(G8^2.3-G8^1.7))</f>
        <v>-0.50905683493188114</v>
      </c>
      <c r="C16" s="19" t="s">
        <v>223</v>
      </c>
      <c r="I16" s="23" t="s">
        <v>218</v>
      </c>
      <c r="J16" s="88">
        <f>SUM(F22:F23)+F26+SUM(F28:F36)+SUM(F38:F60)+SUM(F62:F94)+SUM(F96:F131)</f>
        <v>0</v>
      </c>
      <c r="K16" s="88" t="s">
        <v>141</v>
      </c>
    </row>
    <row r="17" spans="1:11" ht="12" customHeight="1" x14ac:dyDescent="0.2">
      <c r="B17" s="120"/>
      <c r="C17" s="121"/>
      <c r="I17" s="30" t="s">
        <v>160</v>
      </c>
      <c r="J17" s="89">
        <f>SUM(F133:F138)+SUM(F142:F149)</f>
        <v>0</v>
      </c>
      <c r="K17" s="89" t="s">
        <v>141</v>
      </c>
    </row>
    <row r="18" spans="1:11" ht="14.25" customHeight="1" x14ac:dyDescent="0.2">
      <c r="B18" s="120"/>
      <c r="C18" s="121"/>
      <c r="G18" s="34">
        <f>G24+G25+G27+G37+G61+G95</f>
        <v>0</v>
      </c>
      <c r="H18" s="35" t="s">
        <v>146</v>
      </c>
      <c r="I18" s="36" t="s">
        <v>140</v>
      </c>
      <c r="J18" s="37">
        <f>(J15+J16+J17)*G18/100</f>
        <v>0</v>
      </c>
      <c r="K18" s="37" t="s">
        <v>141</v>
      </c>
    </row>
    <row r="19" spans="1:11" ht="14.25" customHeight="1" thickBot="1" x14ac:dyDescent="0.25">
      <c r="I19" s="123" t="s">
        <v>198</v>
      </c>
      <c r="J19" s="122">
        <f>J15+J16+J17+J18</f>
        <v>-45.76073306064005</v>
      </c>
      <c r="K19" s="122" t="s">
        <v>141</v>
      </c>
    </row>
    <row r="20" spans="1:11" ht="37.5" customHeight="1" thickTop="1" thickBot="1" x14ac:dyDescent="0.25">
      <c r="I20" s="38" t="s">
        <v>199</v>
      </c>
      <c r="J20" s="39">
        <f>ROUND(J19,0)</f>
        <v>-46</v>
      </c>
      <c r="K20" s="40" t="s">
        <v>141</v>
      </c>
    </row>
    <row r="21" spans="1:11" ht="15" customHeight="1" thickTop="1" thickBot="1" x14ac:dyDescent="0.25">
      <c r="A21" s="86"/>
      <c r="B21" s="43" t="s">
        <v>136</v>
      </c>
      <c r="C21" s="358" t="s">
        <v>134</v>
      </c>
      <c r="D21" s="358"/>
      <c r="E21" s="42"/>
      <c r="F21" s="356" t="s">
        <v>135</v>
      </c>
      <c r="G21" s="357"/>
    </row>
    <row r="22" spans="1:11" ht="12" customHeight="1" x14ac:dyDescent="0.2">
      <c r="A22" s="1">
        <v>0</v>
      </c>
      <c r="B22" s="139"/>
      <c r="C22" s="91" t="s">
        <v>10</v>
      </c>
      <c r="D22" s="45">
        <f>D8</f>
        <v>0</v>
      </c>
      <c r="E22" s="92"/>
      <c r="F22" s="93">
        <f>A22*D22</f>
        <v>0</v>
      </c>
      <c r="G22" s="94"/>
    </row>
    <row r="23" spans="1:11" ht="12" customHeight="1" x14ac:dyDescent="0.2">
      <c r="A23" s="1">
        <v>0</v>
      </c>
      <c r="B23" s="139"/>
      <c r="C23" s="71" t="s">
        <v>11</v>
      </c>
      <c r="D23" s="45">
        <f>(D5+D8)*D2/20</f>
        <v>0</v>
      </c>
      <c r="E23" s="92"/>
      <c r="F23" s="93">
        <f>A23*D23</f>
        <v>0</v>
      </c>
      <c r="G23" s="94"/>
    </row>
    <row r="24" spans="1:11" ht="12" customHeight="1" x14ac:dyDescent="0.2">
      <c r="A24" s="1">
        <v>0</v>
      </c>
      <c r="B24" s="139"/>
      <c r="C24" s="71" t="s">
        <v>12</v>
      </c>
      <c r="D24" s="46" t="s">
        <v>185</v>
      </c>
      <c r="E24" s="92"/>
      <c r="F24" s="47" t="s">
        <v>146</v>
      </c>
      <c r="G24" s="48">
        <f>A24*17</f>
        <v>0</v>
      </c>
    </row>
    <row r="25" spans="1:11" ht="12" customHeight="1" x14ac:dyDescent="0.2">
      <c r="A25" s="1">
        <v>0</v>
      </c>
      <c r="B25" s="139"/>
      <c r="C25" s="71" t="s">
        <v>130</v>
      </c>
      <c r="D25" s="46" t="s">
        <v>186</v>
      </c>
      <c r="E25" s="92"/>
      <c r="F25" s="47" t="s">
        <v>146</v>
      </c>
      <c r="G25" s="48">
        <f>A25*25</f>
        <v>0</v>
      </c>
    </row>
    <row r="26" spans="1:11" ht="12" customHeight="1" x14ac:dyDescent="0.2">
      <c r="A26" s="1">
        <v>0</v>
      </c>
      <c r="B26" s="139"/>
      <c r="C26" s="71" t="s">
        <v>188</v>
      </c>
      <c r="D26" s="45">
        <f>D6*1.5</f>
        <v>0</v>
      </c>
      <c r="E26" s="92"/>
      <c r="F26" s="93">
        <f>A26*D26</f>
        <v>0</v>
      </c>
      <c r="G26" s="94"/>
    </row>
    <row r="27" spans="1:11" ht="12" customHeight="1" x14ac:dyDescent="0.2">
      <c r="A27" s="1">
        <v>0</v>
      </c>
      <c r="B27" s="139"/>
      <c r="C27" s="71" t="s">
        <v>184</v>
      </c>
      <c r="D27" s="46" t="s">
        <v>185</v>
      </c>
      <c r="E27" s="113"/>
      <c r="F27" s="47" t="s">
        <v>146</v>
      </c>
      <c r="G27" s="48">
        <f>A27*10</f>
        <v>0</v>
      </c>
    </row>
    <row r="28" spans="1:11" ht="12" customHeight="1" x14ac:dyDescent="0.2">
      <c r="A28" s="1">
        <v>0</v>
      </c>
      <c r="B28" s="8">
        <v>0</v>
      </c>
      <c r="C28" s="206" t="s">
        <v>229</v>
      </c>
      <c r="D28" s="45">
        <f>B28</f>
        <v>0</v>
      </c>
      <c r="E28" s="92"/>
      <c r="F28" s="93">
        <f t="shared" ref="F28:F36" si="1">A28*D28</f>
        <v>0</v>
      </c>
      <c r="G28" s="94"/>
    </row>
    <row r="29" spans="1:11" ht="12" customHeight="1" x14ac:dyDescent="0.2">
      <c r="A29" s="1">
        <v>0</v>
      </c>
      <c r="B29" s="8">
        <v>0</v>
      </c>
      <c r="C29" s="206" t="s">
        <v>230</v>
      </c>
      <c r="D29" s="45">
        <f>3*B29</f>
        <v>0</v>
      </c>
      <c r="E29" s="92"/>
      <c r="F29" s="93">
        <f t="shared" si="1"/>
        <v>0</v>
      </c>
      <c r="G29" s="94"/>
    </row>
    <row r="30" spans="1:11" ht="12" customHeight="1" x14ac:dyDescent="0.2">
      <c r="A30" s="1">
        <v>0</v>
      </c>
      <c r="B30" s="139"/>
      <c r="C30" s="71" t="s">
        <v>13</v>
      </c>
      <c r="D30" s="45">
        <f>(D4+D5/2)*D2/12</f>
        <v>0</v>
      </c>
      <c r="E30" s="92"/>
      <c r="F30" s="93">
        <f t="shared" si="1"/>
        <v>0</v>
      </c>
      <c r="G30" s="94"/>
    </row>
    <row r="31" spans="1:11" ht="12" customHeight="1" x14ac:dyDescent="0.2">
      <c r="A31" s="1">
        <v>0</v>
      </c>
      <c r="B31" s="139"/>
      <c r="C31" s="71" t="s">
        <v>14</v>
      </c>
      <c r="D31" s="45">
        <v>1</v>
      </c>
      <c r="E31" s="92"/>
      <c r="F31" s="93">
        <f t="shared" si="1"/>
        <v>0</v>
      </c>
      <c r="G31" s="94"/>
    </row>
    <row r="32" spans="1:11" ht="12" customHeight="1" x14ac:dyDescent="0.2">
      <c r="A32" s="126">
        <v>0</v>
      </c>
      <c r="B32" s="139"/>
      <c r="C32" s="131" t="s">
        <v>15</v>
      </c>
      <c r="D32" s="49">
        <f>D2/4</f>
        <v>0</v>
      </c>
      <c r="E32" s="96"/>
      <c r="F32" s="50">
        <f t="shared" si="1"/>
        <v>0</v>
      </c>
      <c r="G32" s="51"/>
    </row>
    <row r="33" spans="1:7" ht="12" customHeight="1" x14ac:dyDescent="0.2">
      <c r="A33" s="124">
        <v>0</v>
      </c>
      <c r="B33" s="139"/>
      <c r="C33" s="99" t="s">
        <v>16</v>
      </c>
      <c r="D33" s="45">
        <f>D8/2</f>
        <v>0</v>
      </c>
      <c r="E33" s="92"/>
      <c r="F33" s="52">
        <f t="shared" si="1"/>
        <v>0</v>
      </c>
      <c r="G33" s="53"/>
    </row>
    <row r="34" spans="1:7" ht="12" customHeight="1" x14ac:dyDescent="0.2">
      <c r="A34" s="124">
        <v>0</v>
      </c>
      <c r="B34" s="139"/>
      <c r="C34" s="99" t="s">
        <v>17</v>
      </c>
      <c r="D34" s="45">
        <f>(D4+D6)/4</f>
        <v>0</v>
      </c>
      <c r="E34" s="92"/>
      <c r="F34" s="52">
        <f t="shared" si="1"/>
        <v>0</v>
      </c>
      <c r="G34" s="53"/>
    </row>
    <row r="35" spans="1:7" ht="12" customHeight="1" x14ac:dyDescent="0.2">
      <c r="A35" s="124">
        <v>0</v>
      </c>
      <c r="B35" s="139"/>
      <c r="C35" s="99" t="s">
        <v>18</v>
      </c>
      <c r="D35" s="45">
        <v>3</v>
      </c>
      <c r="E35" s="92"/>
      <c r="F35" s="52">
        <f t="shared" si="1"/>
        <v>0</v>
      </c>
      <c r="G35" s="53"/>
    </row>
    <row r="36" spans="1:7" ht="12" customHeight="1" x14ac:dyDescent="0.2">
      <c r="A36" s="125">
        <v>0</v>
      </c>
      <c r="B36" s="139"/>
      <c r="C36" s="132" t="s">
        <v>19</v>
      </c>
      <c r="D36" s="54">
        <f>1+D4/2</f>
        <v>1</v>
      </c>
      <c r="E36" s="98"/>
      <c r="F36" s="55">
        <f t="shared" si="1"/>
        <v>0</v>
      </c>
      <c r="G36" s="56"/>
    </row>
    <row r="37" spans="1:7" ht="12" customHeight="1" x14ac:dyDescent="0.2">
      <c r="A37" s="1">
        <v>0</v>
      </c>
      <c r="B37" s="139"/>
      <c r="C37" s="71" t="s">
        <v>20</v>
      </c>
      <c r="D37" s="46" t="s">
        <v>155</v>
      </c>
      <c r="E37" s="92"/>
      <c r="F37" s="47" t="s">
        <v>146</v>
      </c>
      <c r="G37" s="48">
        <f>10*A37</f>
        <v>0</v>
      </c>
    </row>
    <row r="38" spans="1:7" ht="12" customHeight="1" x14ac:dyDescent="0.2">
      <c r="A38" s="1">
        <v>0</v>
      </c>
      <c r="B38" s="139"/>
      <c r="C38" s="71" t="s">
        <v>21</v>
      </c>
      <c r="D38" s="45">
        <f>(D4+D6)*D2/20</f>
        <v>0</v>
      </c>
      <c r="E38" s="92"/>
      <c r="F38" s="93">
        <f>A38*D38</f>
        <v>0</v>
      </c>
      <c r="G38" s="94"/>
    </row>
    <row r="39" spans="1:7" ht="12" customHeight="1" x14ac:dyDescent="0.2">
      <c r="A39" s="1">
        <v>0</v>
      </c>
      <c r="B39" s="8">
        <v>0</v>
      </c>
      <c r="C39" s="71" t="s">
        <v>22</v>
      </c>
      <c r="D39" s="45">
        <f>B39</f>
        <v>0</v>
      </c>
      <c r="E39" s="92"/>
      <c r="F39" s="93">
        <f>A39*D39</f>
        <v>0</v>
      </c>
      <c r="G39" s="94"/>
    </row>
    <row r="40" spans="1:7" ht="12" customHeight="1" x14ac:dyDescent="0.2">
      <c r="A40" s="1">
        <v>0</v>
      </c>
      <c r="B40" s="165">
        <v>0</v>
      </c>
      <c r="C40" s="70" t="s">
        <v>157</v>
      </c>
      <c r="D40" s="57">
        <f>D9+D8+(B40-10)/2.5</f>
        <v>-4</v>
      </c>
      <c r="E40" s="92"/>
      <c r="F40" s="127">
        <f>A40*D40</f>
        <v>0</v>
      </c>
      <c r="G40" s="94"/>
    </row>
    <row r="41" spans="1:7" ht="12" customHeight="1" x14ac:dyDescent="0.2">
      <c r="A41" s="359">
        <v>0</v>
      </c>
      <c r="B41" s="9">
        <v>0</v>
      </c>
      <c r="C41" s="95" t="s">
        <v>23</v>
      </c>
      <c r="D41" s="361">
        <f>(2*B41+B42)/2</f>
        <v>0</v>
      </c>
      <c r="E41" s="92"/>
      <c r="F41" s="363">
        <f>A41*D41</f>
        <v>0</v>
      </c>
      <c r="G41" s="147"/>
    </row>
    <row r="42" spans="1:7" ht="12" customHeight="1" x14ac:dyDescent="0.2">
      <c r="A42" s="360"/>
      <c r="B42" s="10">
        <v>0</v>
      </c>
      <c r="C42" s="97" t="s">
        <v>158</v>
      </c>
      <c r="D42" s="362"/>
      <c r="E42" s="92"/>
      <c r="F42" s="364"/>
      <c r="G42" s="100"/>
    </row>
    <row r="43" spans="1:7" ht="12" customHeight="1" x14ac:dyDescent="0.2">
      <c r="A43" s="102">
        <v>0</v>
      </c>
      <c r="B43" s="140"/>
      <c r="C43" s="103" t="s">
        <v>24</v>
      </c>
      <c r="D43" s="135">
        <v>5</v>
      </c>
      <c r="E43" s="92"/>
      <c r="F43" s="93">
        <f>A43*D43</f>
        <v>0</v>
      </c>
      <c r="G43" s="94"/>
    </row>
    <row r="44" spans="1:7" ht="12" customHeight="1" x14ac:dyDescent="0.2">
      <c r="A44" s="1">
        <v>0</v>
      </c>
      <c r="B44" s="139"/>
      <c r="C44" s="70" t="s">
        <v>189</v>
      </c>
      <c r="D44" s="45">
        <f>D7/3+D8/1.5</f>
        <v>0</v>
      </c>
      <c r="E44" s="92"/>
      <c r="F44" s="363">
        <f>A44*D44+A45*D45</f>
        <v>0</v>
      </c>
      <c r="G44" s="147"/>
    </row>
    <row r="45" spans="1:7" ht="12" customHeight="1" x14ac:dyDescent="0.2">
      <c r="A45" s="1">
        <v>0</v>
      </c>
      <c r="B45" s="139"/>
      <c r="C45" s="70" t="s">
        <v>190</v>
      </c>
      <c r="D45" s="118">
        <f>4+D7/3</f>
        <v>4</v>
      </c>
      <c r="E45" s="92"/>
      <c r="F45" s="365"/>
      <c r="G45" s="94"/>
    </row>
    <row r="46" spans="1:7" ht="12" customHeight="1" x14ac:dyDescent="0.2">
      <c r="A46" s="3">
        <v>0</v>
      </c>
      <c r="B46" s="142"/>
      <c r="C46" s="95" t="s">
        <v>26</v>
      </c>
      <c r="D46" s="49">
        <f>D6</f>
        <v>0</v>
      </c>
      <c r="E46" s="96"/>
      <c r="F46" s="128">
        <f>A46*D46</f>
        <v>0</v>
      </c>
      <c r="G46" s="147"/>
    </row>
    <row r="47" spans="1:7" ht="12" customHeight="1" x14ac:dyDescent="0.2">
      <c r="A47" s="1">
        <v>0</v>
      </c>
      <c r="B47" s="8">
        <v>0</v>
      </c>
      <c r="C47" s="71" t="s">
        <v>27</v>
      </c>
      <c r="D47" s="45">
        <f>(B47+D4)/1.5</f>
        <v>0</v>
      </c>
      <c r="E47" s="92"/>
      <c r="F47" s="93">
        <f t="shared" ref="F47:F60" si="2">A47*D47</f>
        <v>0</v>
      </c>
      <c r="G47" s="94"/>
    </row>
    <row r="48" spans="1:7" ht="12" customHeight="1" x14ac:dyDescent="0.2">
      <c r="A48" s="1">
        <v>0</v>
      </c>
      <c r="B48" s="8">
        <v>0</v>
      </c>
      <c r="C48" s="71" t="s">
        <v>28</v>
      </c>
      <c r="D48" s="45">
        <f>(B48*1.5-D8)/2</f>
        <v>0</v>
      </c>
      <c r="E48" s="92"/>
      <c r="F48" s="93">
        <f t="shared" si="2"/>
        <v>0</v>
      </c>
      <c r="G48" s="94"/>
    </row>
    <row r="49" spans="1:7" ht="12" customHeight="1" x14ac:dyDescent="0.2">
      <c r="A49" s="1">
        <v>0</v>
      </c>
      <c r="B49" s="139"/>
      <c r="C49" s="71" t="s">
        <v>29</v>
      </c>
      <c r="D49" s="45">
        <v>3</v>
      </c>
      <c r="E49" s="92"/>
      <c r="F49" s="93">
        <f t="shared" si="2"/>
        <v>0</v>
      </c>
      <c r="G49" s="94"/>
    </row>
    <row r="50" spans="1:7" ht="12" customHeight="1" x14ac:dyDescent="0.2">
      <c r="A50" s="126">
        <v>0</v>
      </c>
      <c r="B50" s="9">
        <v>0</v>
      </c>
      <c r="C50" s="131" t="s">
        <v>30</v>
      </c>
      <c r="D50" s="49">
        <f>5-B50+D3</f>
        <v>5</v>
      </c>
      <c r="E50" s="96"/>
      <c r="F50" s="50">
        <f t="shared" si="2"/>
        <v>0</v>
      </c>
      <c r="G50" s="51"/>
    </row>
    <row r="51" spans="1:7" ht="12" customHeight="1" x14ac:dyDescent="0.2">
      <c r="A51" s="124">
        <v>0</v>
      </c>
      <c r="B51" s="139"/>
      <c r="C51" s="99" t="s">
        <v>31</v>
      </c>
      <c r="D51" s="45">
        <v>1</v>
      </c>
      <c r="E51" s="92"/>
      <c r="F51" s="52">
        <f t="shared" si="2"/>
        <v>0</v>
      </c>
      <c r="G51" s="53"/>
    </row>
    <row r="52" spans="1:7" ht="12" customHeight="1" x14ac:dyDescent="0.2">
      <c r="A52" s="124">
        <v>0</v>
      </c>
      <c r="B52" s="139"/>
      <c r="C52" s="99" t="s">
        <v>32</v>
      </c>
      <c r="D52" s="58">
        <f>(D4+D6)/1.5</f>
        <v>0</v>
      </c>
      <c r="E52" s="92"/>
      <c r="F52" s="52">
        <f t="shared" si="2"/>
        <v>0</v>
      </c>
      <c r="G52" s="53"/>
    </row>
    <row r="53" spans="1:7" ht="12" customHeight="1" x14ac:dyDescent="0.2">
      <c r="A53" s="124">
        <v>0</v>
      </c>
      <c r="B53" s="8">
        <v>0</v>
      </c>
      <c r="C53" s="99" t="s">
        <v>33</v>
      </c>
      <c r="D53" s="45">
        <f>B53/2</f>
        <v>0</v>
      </c>
      <c r="E53" s="92"/>
      <c r="F53" s="52">
        <f t="shared" si="2"/>
        <v>0</v>
      </c>
      <c r="G53" s="53"/>
    </row>
    <row r="54" spans="1:7" ht="12" customHeight="1" x14ac:dyDescent="0.2">
      <c r="A54" s="125">
        <v>0</v>
      </c>
      <c r="B54" s="139"/>
      <c r="C54" s="132" t="s">
        <v>34</v>
      </c>
      <c r="D54" s="54">
        <v>4</v>
      </c>
      <c r="E54" s="98"/>
      <c r="F54" s="55">
        <f t="shared" si="2"/>
        <v>0</v>
      </c>
      <c r="G54" s="56"/>
    </row>
    <row r="55" spans="1:7" ht="12" customHeight="1" x14ac:dyDescent="0.2">
      <c r="A55" s="1">
        <v>0</v>
      </c>
      <c r="B55" s="139"/>
      <c r="C55" s="71" t="s">
        <v>35</v>
      </c>
      <c r="D55" s="45">
        <f>(D2+D8)/3</f>
        <v>0</v>
      </c>
      <c r="E55" s="92"/>
      <c r="F55" s="93">
        <f t="shared" si="2"/>
        <v>0</v>
      </c>
      <c r="G55" s="94"/>
    </row>
    <row r="56" spans="1:7" ht="12" customHeight="1" x14ac:dyDescent="0.2">
      <c r="A56" s="1">
        <v>0</v>
      </c>
      <c r="B56" s="8">
        <v>0</v>
      </c>
      <c r="C56" s="71" t="s">
        <v>36</v>
      </c>
      <c r="D56" s="45">
        <f>B56/2*(D4+D6-1-B56)</f>
        <v>0</v>
      </c>
      <c r="E56" s="92"/>
      <c r="F56" s="93">
        <f t="shared" si="2"/>
        <v>0</v>
      </c>
      <c r="G56" s="94"/>
    </row>
    <row r="57" spans="1:7" ht="12" customHeight="1" x14ac:dyDescent="0.2">
      <c r="A57" s="1">
        <v>0</v>
      </c>
      <c r="B57" s="139"/>
      <c r="C57" s="71" t="s">
        <v>179</v>
      </c>
      <c r="D57" s="45">
        <v>1</v>
      </c>
      <c r="E57" s="92"/>
      <c r="F57" s="93">
        <f t="shared" si="2"/>
        <v>0</v>
      </c>
      <c r="G57" s="94"/>
    </row>
    <row r="58" spans="1:7" ht="12" customHeight="1" x14ac:dyDescent="0.2">
      <c r="A58" s="3">
        <v>0</v>
      </c>
      <c r="B58" s="142"/>
      <c r="C58" s="95" t="s">
        <v>37</v>
      </c>
      <c r="D58" s="133">
        <f>-D7</f>
        <v>0</v>
      </c>
      <c r="E58" s="92"/>
      <c r="F58" s="148">
        <f t="shared" si="2"/>
        <v>0</v>
      </c>
      <c r="G58" s="149"/>
    </row>
    <row r="59" spans="1:7" ht="12" customHeight="1" x14ac:dyDescent="0.2">
      <c r="A59" s="4">
        <v>0</v>
      </c>
      <c r="B59" s="141"/>
      <c r="C59" s="97" t="s">
        <v>38</v>
      </c>
      <c r="D59" s="61">
        <f>-D7/2</f>
        <v>0</v>
      </c>
      <c r="E59" s="92"/>
      <c r="F59" s="150">
        <f t="shared" si="2"/>
        <v>0</v>
      </c>
      <c r="G59" s="151"/>
    </row>
    <row r="60" spans="1:7" ht="12" customHeight="1" x14ac:dyDescent="0.2">
      <c r="A60" s="1">
        <v>0</v>
      </c>
      <c r="B60" s="139"/>
      <c r="C60" s="71" t="s">
        <v>40</v>
      </c>
      <c r="D60" s="45">
        <f>D6/2</f>
        <v>0</v>
      </c>
      <c r="E60" s="92"/>
      <c r="F60" s="93">
        <f t="shared" si="2"/>
        <v>0</v>
      </c>
      <c r="G60" s="94"/>
    </row>
    <row r="61" spans="1:7" ht="12" customHeight="1" x14ac:dyDescent="0.2">
      <c r="A61" s="1">
        <v>0</v>
      </c>
      <c r="B61" s="139"/>
      <c r="C61" s="71" t="s">
        <v>41</v>
      </c>
      <c r="D61" s="46" t="s">
        <v>154</v>
      </c>
      <c r="E61" s="92"/>
      <c r="F61" s="47" t="s">
        <v>146</v>
      </c>
      <c r="G61" s="48">
        <f>A61*20</f>
        <v>0</v>
      </c>
    </row>
    <row r="62" spans="1:7" ht="12" customHeight="1" x14ac:dyDescent="0.2">
      <c r="A62" s="126">
        <v>0</v>
      </c>
      <c r="B62" s="139"/>
      <c r="C62" s="131" t="s">
        <v>42</v>
      </c>
      <c r="D62" s="49">
        <v>1</v>
      </c>
      <c r="E62" s="96"/>
      <c r="F62" s="50">
        <f t="shared" ref="F62:F73" si="3">A62*D62</f>
        <v>0</v>
      </c>
      <c r="G62" s="51"/>
    </row>
    <row r="63" spans="1:7" ht="12" customHeight="1" x14ac:dyDescent="0.2">
      <c r="A63" s="124">
        <v>0</v>
      </c>
      <c r="B63" s="139"/>
      <c r="C63" s="99" t="s">
        <v>43</v>
      </c>
      <c r="D63" s="45">
        <v>1</v>
      </c>
      <c r="E63" s="92"/>
      <c r="F63" s="52">
        <f t="shared" si="3"/>
        <v>0</v>
      </c>
      <c r="G63" s="53"/>
    </row>
    <row r="64" spans="1:7" ht="12" customHeight="1" x14ac:dyDescent="0.2">
      <c r="A64" s="124">
        <v>0</v>
      </c>
      <c r="B64" s="8">
        <v>0</v>
      </c>
      <c r="C64" s="99" t="s">
        <v>224</v>
      </c>
      <c r="D64" s="45">
        <f>B64</f>
        <v>0</v>
      </c>
      <c r="E64" s="92"/>
      <c r="F64" s="52">
        <f t="shared" si="3"/>
        <v>0</v>
      </c>
      <c r="G64" s="53"/>
    </row>
    <row r="65" spans="1:7" ht="12" customHeight="1" x14ac:dyDescent="0.2">
      <c r="A65" s="124">
        <v>0</v>
      </c>
      <c r="B65" s="8">
        <v>0</v>
      </c>
      <c r="C65" s="99" t="s">
        <v>44</v>
      </c>
      <c r="D65" s="45">
        <f>B65</f>
        <v>0</v>
      </c>
      <c r="E65" s="92"/>
      <c r="F65" s="52">
        <f t="shared" si="3"/>
        <v>0</v>
      </c>
      <c r="G65" s="53"/>
    </row>
    <row r="66" spans="1:7" ht="12" customHeight="1" x14ac:dyDescent="0.2">
      <c r="A66" s="124">
        <v>0</v>
      </c>
      <c r="B66" s="139"/>
      <c r="C66" s="99" t="s">
        <v>45</v>
      </c>
      <c r="D66" s="45">
        <f>D4/2</f>
        <v>0</v>
      </c>
      <c r="E66" s="92"/>
      <c r="F66" s="52">
        <f t="shared" si="3"/>
        <v>0</v>
      </c>
      <c r="G66" s="53"/>
    </row>
    <row r="67" spans="1:7" ht="12" customHeight="1" x14ac:dyDescent="0.2">
      <c r="A67" s="124">
        <v>0</v>
      </c>
      <c r="B67" s="139"/>
      <c r="C67" s="99" t="s">
        <v>46</v>
      </c>
      <c r="D67" s="45">
        <f>10-D5</f>
        <v>10</v>
      </c>
      <c r="E67" s="92"/>
      <c r="F67" s="52">
        <f t="shared" si="3"/>
        <v>0</v>
      </c>
      <c r="G67" s="53"/>
    </row>
    <row r="68" spans="1:7" ht="12" customHeight="1" x14ac:dyDescent="0.2">
      <c r="A68" s="124">
        <v>0</v>
      </c>
      <c r="B68" s="139"/>
      <c r="C68" s="99" t="s">
        <v>47</v>
      </c>
      <c r="D68" s="45">
        <f>D4/2</f>
        <v>0</v>
      </c>
      <c r="E68" s="92"/>
      <c r="F68" s="52">
        <f t="shared" si="3"/>
        <v>0</v>
      </c>
      <c r="G68" s="53"/>
    </row>
    <row r="69" spans="1:7" ht="12" customHeight="1" x14ac:dyDescent="0.2">
      <c r="A69" s="124">
        <v>0</v>
      </c>
      <c r="B69" s="139"/>
      <c r="C69" s="99" t="s">
        <v>48</v>
      </c>
      <c r="D69" s="45">
        <v>1</v>
      </c>
      <c r="E69" s="92"/>
      <c r="F69" s="52">
        <f t="shared" si="3"/>
        <v>0</v>
      </c>
      <c r="G69" s="53"/>
    </row>
    <row r="70" spans="1:7" ht="12" customHeight="1" x14ac:dyDescent="0.2">
      <c r="A70" s="124">
        <v>0</v>
      </c>
      <c r="B70" s="8">
        <v>0</v>
      </c>
      <c r="C70" s="99" t="s">
        <v>133</v>
      </c>
      <c r="D70" s="45">
        <f>(B70-D5)*D2/20</f>
        <v>0</v>
      </c>
      <c r="E70" s="92"/>
      <c r="F70" s="52">
        <f t="shared" si="3"/>
        <v>0</v>
      </c>
      <c r="G70" s="53"/>
    </row>
    <row r="71" spans="1:7" ht="12" customHeight="1" x14ac:dyDescent="0.2">
      <c r="A71" s="125">
        <v>0</v>
      </c>
      <c r="B71" s="139"/>
      <c r="C71" s="132" t="s">
        <v>50</v>
      </c>
      <c r="D71" s="54">
        <f>(D3+D7)/2</f>
        <v>0</v>
      </c>
      <c r="E71" s="98"/>
      <c r="F71" s="55">
        <f t="shared" si="3"/>
        <v>0</v>
      </c>
      <c r="G71" s="56"/>
    </row>
    <row r="72" spans="1:7" ht="12" customHeight="1" x14ac:dyDescent="0.2">
      <c r="A72" s="3">
        <v>0</v>
      </c>
      <c r="B72" s="139"/>
      <c r="C72" s="95" t="s">
        <v>51</v>
      </c>
      <c r="D72" s="49">
        <f>D2/2.5</f>
        <v>0</v>
      </c>
      <c r="E72" s="96"/>
      <c r="F72" s="179">
        <f t="shared" si="3"/>
        <v>0</v>
      </c>
      <c r="G72" s="175"/>
    </row>
    <row r="73" spans="1:7" ht="12" customHeight="1" x14ac:dyDescent="0.2">
      <c r="A73" s="4">
        <v>0</v>
      </c>
      <c r="B73" s="139"/>
      <c r="C73" s="97" t="s">
        <v>52</v>
      </c>
      <c r="D73" s="54">
        <f>D8*1.5</f>
        <v>0</v>
      </c>
      <c r="E73" s="98"/>
      <c r="F73" s="180">
        <f t="shared" si="3"/>
        <v>0</v>
      </c>
      <c r="G73" s="176"/>
    </row>
    <row r="74" spans="1:7" ht="12" customHeight="1" x14ac:dyDescent="0.2">
      <c r="A74" s="124">
        <v>0</v>
      </c>
      <c r="B74" s="139"/>
      <c r="C74" s="99" t="s">
        <v>127</v>
      </c>
      <c r="D74" s="45">
        <f>D2/5</f>
        <v>0</v>
      </c>
      <c r="E74" s="92"/>
      <c r="F74" s="129">
        <f t="shared" ref="F74:F83" si="4">A74*D74</f>
        <v>0</v>
      </c>
      <c r="G74" s="51"/>
    </row>
    <row r="75" spans="1:7" ht="12" customHeight="1" x14ac:dyDescent="0.2">
      <c r="A75" s="124">
        <v>0</v>
      </c>
      <c r="B75" s="139"/>
      <c r="C75" s="99" t="s">
        <v>159</v>
      </c>
      <c r="D75" s="45">
        <f>D8/1.5</f>
        <v>0</v>
      </c>
      <c r="E75" s="92"/>
      <c r="F75" s="130">
        <f t="shared" si="4"/>
        <v>0</v>
      </c>
      <c r="G75" s="53"/>
    </row>
    <row r="76" spans="1:7" ht="12" customHeight="1" x14ac:dyDescent="0.2">
      <c r="A76" s="124">
        <v>0</v>
      </c>
      <c r="B76" s="139"/>
      <c r="C76" s="99" t="s">
        <v>128</v>
      </c>
      <c r="D76" s="45">
        <v>2</v>
      </c>
      <c r="E76" s="92"/>
      <c r="F76" s="130">
        <f t="shared" si="4"/>
        <v>0</v>
      </c>
      <c r="G76" s="53"/>
    </row>
    <row r="77" spans="1:7" ht="12" customHeight="1" x14ac:dyDescent="0.2">
      <c r="A77" s="125">
        <v>0</v>
      </c>
      <c r="B77" s="10">
        <v>0</v>
      </c>
      <c r="C77" s="132" t="s">
        <v>129</v>
      </c>
      <c r="D77" s="65">
        <f>B77</f>
        <v>0</v>
      </c>
      <c r="E77" s="92"/>
      <c r="F77" s="158">
        <f t="shared" si="4"/>
        <v>0</v>
      </c>
      <c r="G77" s="56"/>
    </row>
    <row r="78" spans="1:7" ht="12" customHeight="1" x14ac:dyDescent="0.2">
      <c r="A78" s="126">
        <v>0</v>
      </c>
      <c r="B78" s="380">
        <v>0</v>
      </c>
      <c r="C78" s="131" t="s">
        <v>227</v>
      </c>
      <c r="D78" s="133">
        <f>B78*D2/10</f>
        <v>0</v>
      </c>
      <c r="E78" s="92"/>
      <c r="F78" s="370">
        <f>A78*D78+A79*D79</f>
        <v>0</v>
      </c>
      <c r="G78" s="51"/>
    </row>
    <row r="79" spans="1:7" ht="12" customHeight="1" x14ac:dyDescent="0.2">
      <c r="A79" s="125">
        <v>0</v>
      </c>
      <c r="B79" s="381"/>
      <c r="C79" s="132" t="s">
        <v>228</v>
      </c>
      <c r="D79" s="61">
        <f>2*B78*D2/10</f>
        <v>0</v>
      </c>
      <c r="E79" s="92"/>
      <c r="F79" s="393"/>
      <c r="G79" s="56"/>
    </row>
    <row r="80" spans="1:7" ht="12" customHeight="1" x14ac:dyDescent="0.2">
      <c r="A80" s="124">
        <v>0</v>
      </c>
      <c r="B80" s="8">
        <v>0</v>
      </c>
      <c r="C80" s="99" t="s">
        <v>58</v>
      </c>
      <c r="D80" s="45">
        <f>SQRT(B80)*(D5+D8)*D2/30</f>
        <v>0</v>
      </c>
      <c r="E80" s="92"/>
      <c r="F80" s="52">
        <f t="shared" si="4"/>
        <v>0</v>
      </c>
      <c r="G80" s="53"/>
    </row>
    <row r="81" spans="1:7" ht="12" customHeight="1" x14ac:dyDescent="0.2">
      <c r="A81" s="124">
        <v>0</v>
      </c>
      <c r="B81" s="139"/>
      <c r="C81" s="99" t="s">
        <v>220</v>
      </c>
      <c r="D81" s="45">
        <v>12</v>
      </c>
      <c r="E81" s="92"/>
      <c r="F81" s="52">
        <f>A81*D81</f>
        <v>0</v>
      </c>
      <c r="G81" s="53"/>
    </row>
    <row r="82" spans="1:7" ht="12" customHeight="1" x14ac:dyDescent="0.2">
      <c r="A82" s="124">
        <v>0</v>
      </c>
      <c r="B82" s="139"/>
      <c r="C82" s="99" t="s">
        <v>59</v>
      </c>
      <c r="D82" s="45">
        <v>2</v>
      </c>
      <c r="E82" s="92"/>
      <c r="F82" s="52">
        <f t="shared" si="4"/>
        <v>0</v>
      </c>
      <c r="G82" s="53"/>
    </row>
    <row r="83" spans="1:7" ht="12" customHeight="1" x14ac:dyDescent="0.2">
      <c r="A83" s="125">
        <v>0</v>
      </c>
      <c r="B83" s="8">
        <v>0</v>
      </c>
      <c r="C83" s="101" t="s">
        <v>60</v>
      </c>
      <c r="D83" s="61">
        <f>B83/4</f>
        <v>0</v>
      </c>
      <c r="E83" s="92"/>
      <c r="F83" s="52">
        <f t="shared" si="4"/>
        <v>0</v>
      </c>
      <c r="G83" s="53"/>
    </row>
    <row r="84" spans="1:7" ht="12" customHeight="1" x14ac:dyDescent="0.2">
      <c r="A84" s="124">
        <v>0</v>
      </c>
      <c r="B84" s="139"/>
      <c r="C84" s="99" t="s">
        <v>61</v>
      </c>
      <c r="D84" s="45">
        <v>2</v>
      </c>
      <c r="E84" s="92"/>
      <c r="F84" s="370">
        <f>A84*D84+A85*D85+A86*D86+A87*D87</f>
        <v>0</v>
      </c>
      <c r="G84" s="51"/>
    </row>
    <row r="85" spans="1:7" ht="12" customHeight="1" x14ac:dyDescent="0.2">
      <c r="A85" s="124">
        <v>0</v>
      </c>
      <c r="B85" s="139"/>
      <c r="C85" s="99" t="s">
        <v>62</v>
      </c>
      <c r="D85" s="45">
        <v>4</v>
      </c>
      <c r="E85" s="92"/>
      <c r="F85" s="371"/>
      <c r="G85" s="53"/>
    </row>
    <row r="86" spans="1:7" ht="12" customHeight="1" x14ac:dyDescent="0.2">
      <c r="A86" s="124">
        <v>0</v>
      </c>
      <c r="B86" s="139"/>
      <c r="C86" s="99" t="s">
        <v>63</v>
      </c>
      <c r="D86" s="45">
        <v>6</v>
      </c>
      <c r="E86" s="92"/>
      <c r="F86" s="371"/>
      <c r="G86" s="53"/>
    </row>
    <row r="87" spans="1:7" ht="12" customHeight="1" x14ac:dyDescent="0.2">
      <c r="A87" s="124">
        <v>0</v>
      </c>
      <c r="B87" s="139"/>
      <c r="C87" s="171" t="s">
        <v>64</v>
      </c>
      <c r="D87" s="61">
        <v>8</v>
      </c>
      <c r="E87" s="92"/>
      <c r="F87" s="372"/>
      <c r="G87" s="56"/>
    </row>
    <row r="88" spans="1:7" ht="12" customHeight="1" x14ac:dyDescent="0.2">
      <c r="A88" s="126">
        <v>0</v>
      </c>
      <c r="B88" s="142"/>
      <c r="C88" s="131" t="s">
        <v>65</v>
      </c>
      <c r="D88" s="45">
        <v>2</v>
      </c>
      <c r="E88" s="92"/>
      <c r="F88" s="370">
        <f>A88*D88+A89*D89+A90*D90+A91*D91</f>
        <v>0</v>
      </c>
      <c r="G88" s="51"/>
    </row>
    <row r="89" spans="1:7" ht="12" customHeight="1" x14ac:dyDescent="0.2">
      <c r="A89" s="124">
        <v>0</v>
      </c>
      <c r="B89" s="139"/>
      <c r="C89" s="99" t="s">
        <v>66</v>
      </c>
      <c r="D89" s="45">
        <v>4</v>
      </c>
      <c r="E89" s="92"/>
      <c r="F89" s="371"/>
      <c r="G89" s="53"/>
    </row>
    <row r="90" spans="1:7" ht="12" customHeight="1" x14ac:dyDescent="0.2">
      <c r="A90" s="124">
        <v>0</v>
      </c>
      <c r="B90" s="139"/>
      <c r="C90" s="99" t="s">
        <v>67</v>
      </c>
      <c r="D90" s="45">
        <v>6</v>
      </c>
      <c r="E90" s="92"/>
      <c r="F90" s="371"/>
      <c r="G90" s="53"/>
    </row>
    <row r="91" spans="1:7" ht="12" customHeight="1" x14ac:dyDescent="0.2">
      <c r="A91" s="125">
        <v>0</v>
      </c>
      <c r="B91" s="141"/>
      <c r="C91" s="132" t="s">
        <v>68</v>
      </c>
      <c r="D91" s="45">
        <v>8</v>
      </c>
      <c r="E91" s="92"/>
      <c r="F91" s="372"/>
      <c r="G91" s="56"/>
    </row>
    <row r="92" spans="1:7" ht="12" customHeight="1" x14ac:dyDescent="0.2">
      <c r="A92" s="125">
        <v>0</v>
      </c>
      <c r="B92" s="139"/>
      <c r="C92" s="101" t="s">
        <v>225</v>
      </c>
      <c r="D92" s="61">
        <f>D7*1.5</f>
        <v>0</v>
      </c>
      <c r="E92" s="92"/>
      <c r="F92" s="52">
        <f>A92*D92</f>
        <v>0</v>
      </c>
      <c r="G92" s="53"/>
    </row>
    <row r="93" spans="1:7" ht="12" customHeight="1" x14ac:dyDescent="0.2">
      <c r="A93" s="102">
        <v>0</v>
      </c>
      <c r="B93" s="139"/>
      <c r="C93" s="103" t="s">
        <v>70</v>
      </c>
      <c r="D93" s="170">
        <f>D8/1.5</f>
        <v>0</v>
      </c>
      <c r="E93" s="104"/>
      <c r="F93" s="181">
        <f>A93*D93</f>
        <v>0</v>
      </c>
      <c r="G93" s="182"/>
    </row>
    <row r="94" spans="1:7" ht="12" customHeight="1" x14ac:dyDescent="0.2">
      <c r="A94" s="124">
        <v>0</v>
      </c>
      <c r="B94" s="139"/>
      <c r="C94" s="99" t="s">
        <v>71</v>
      </c>
      <c r="D94" s="45">
        <f>D11</f>
        <v>0</v>
      </c>
      <c r="E94" s="92"/>
      <c r="F94" s="52">
        <f>A94*D94</f>
        <v>0</v>
      </c>
      <c r="G94" s="53"/>
    </row>
    <row r="95" spans="1:7" ht="12" customHeight="1" x14ac:dyDescent="0.2">
      <c r="A95" s="124">
        <v>0</v>
      </c>
      <c r="B95" s="139"/>
      <c r="C95" s="99" t="s">
        <v>131</v>
      </c>
      <c r="D95" s="46">
        <v>-0.2</v>
      </c>
      <c r="E95" s="92"/>
      <c r="F95" s="59" t="s">
        <v>146</v>
      </c>
      <c r="G95" s="60">
        <f>-20*A95</f>
        <v>0</v>
      </c>
    </row>
    <row r="96" spans="1:7" ht="12" customHeight="1" x14ac:dyDescent="0.2">
      <c r="A96" s="124">
        <v>0</v>
      </c>
      <c r="B96" s="8">
        <v>0</v>
      </c>
      <c r="C96" s="99" t="s">
        <v>74</v>
      </c>
      <c r="D96" s="45">
        <f>7-B96</f>
        <v>7</v>
      </c>
      <c r="E96" s="92"/>
      <c r="F96" s="52">
        <f>A96*D96</f>
        <v>0</v>
      </c>
      <c r="G96" s="53"/>
    </row>
    <row r="97" spans="1:7" ht="12" customHeight="1" x14ac:dyDescent="0.2">
      <c r="A97" s="124">
        <v>0</v>
      </c>
      <c r="B97" s="139"/>
      <c r="C97" s="99" t="s">
        <v>75</v>
      </c>
      <c r="D97" s="45">
        <f>ABS(D4-D6)/2</f>
        <v>0</v>
      </c>
      <c r="E97" s="92"/>
      <c r="F97" s="52">
        <f>A97*D97</f>
        <v>0</v>
      </c>
      <c r="G97" s="53"/>
    </row>
    <row r="98" spans="1:7" ht="12" customHeight="1" x14ac:dyDescent="0.2">
      <c r="A98" s="124">
        <v>0</v>
      </c>
      <c r="B98" s="139"/>
      <c r="C98" s="99" t="s">
        <v>76</v>
      </c>
      <c r="D98" s="45">
        <f>D7/3+D8/1.5</f>
        <v>0</v>
      </c>
      <c r="E98" s="92"/>
      <c r="F98" s="52">
        <f>A98*D98</f>
        <v>0</v>
      </c>
      <c r="G98" s="53"/>
    </row>
    <row r="99" spans="1:7" ht="12" customHeight="1" x14ac:dyDescent="0.2">
      <c r="A99" s="124">
        <v>0</v>
      </c>
      <c r="B99" s="8">
        <v>0</v>
      </c>
      <c r="C99" s="99" t="s">
        <v>77</v>
      </c>
      <c r="D99" s="45">
        <f>4+B99</f>
        <v>4</v>
      </c>
      <c r="E99" s="92"/>
      <c r="F99" s="52">
        <f>A99*D99</f>
        <v>0</v>
      </c>
      <c r="G99" s="53"/>
    </row>
    <row r="100" spans="1:7" ht="12" customHeight="1" x14ac:dyDescent="0.2">
      <c r="A100" s="3">
        <v>0</v>
      </c>
      <c r="B100" s="139"/>
      <c r="C100" s="107" t="s">
        <v>78</v>
      </c>
      <c r="D100" s="133">
        <f>D6/2</f>
        <v>0</v>
      </c>
      <c r="E100" s="92"/>
      <c r="F100" s="128">
        <f t="shared" ref="F100:F107" si="5">A100*D100</f>
        <v>0</v>
      </c>
      <c r="G100" s="147"/>
    </row>
    <row r="101" spans="1:7" ht="12" customHeight="1" x14ac:dyDescent="0.2">
      <c r="A101" s="1">
        <v>0</v>
      </c>
      <c r="B101" s="139"/>
      <c r="C101" s="70" t="s">
        <v>79</v>
      </c>
      <c r="D101" s="118">
        <v>-1</v>
      </c>
      <c r="E101" s="92"/>
      <c r="F101" s="159">
        <f t="shared" si="5"/>
        <v>0</v>
      </c>
      <c r="G101" s="60"/>
    </row>
    <row r="102" spans="1:7" ht="12" customHeight="1" x14ac:dyDescent="0.2">
      <c r="A102" s="1">
        <v>0</v>
      </c>
      <c r="B102" s="139"/>
      <c r="C102" s="70" t="s">
        <v>81</v>
      </c>
      <c r="D102" s="118">
        <v>2</v>
      </c>
      <c r="E102" s="92"/>
      <c r="F102" s="127">
        <f t="shared" si="5"/>
        <v>0</v>
      </c>
      <c r="G102" s="94"/>
    </row>
    <row r="103" spans="1:7" ht="12" customHeight="1" x14ac:dyDescent="0.2">
      <c r="A103" s="1">
        <v>0</v>
      </c>
      <c r="B103" s="139"/>
      <c r="C103" s="70" t="s">
        <v>82</v>
      </c>
      <c r="D103" s="118">
        <f>D11/2</f>
        <v>0</v>
      </c>
      <c r="E103" s="92"/>
      <c r="F103" s="127">
        <f t="shared" si="5"/>
        <v>0</v>
      </c>
      <c r="G103" s="94"/>
    </row>
    <row r="104" spans="1:7" ht="12" customHeight="1" x14ac:dyDescent="0.2">
      <c r="A104" s="4">
        <v>0</v>
      </c>
      <c r="B104" s="139"/>
      <c r="C104" s="79" t="s">
        <v>83</v>
      </c>
      <c r="D104" s="61">
        <v>-2</v>
      </c>
      <c r="E104" s="92"/>
      <c r="F104" s="150">
        <f t="shared" si="5"/>
        <v>0</v>
      </c>
      <c r="G104" s="151"/>
    </row>
    <row r="105" spans="1:7" ht="12" customHeight="1" x14ac:dyDescent="0.2">
      <c r="A105" s="126">
        <v>0</v>
      </c>
      <c r="B105" s="139"/>
      <c r="C105" s="131" t="s">
        <v>84</v>
      </c>
      <c r="D105" s="49">
        <f>D2/2</f>
        <v>0</v>
      </c>
      <c r="E105" s="96"/>
      <c r="F105" s="50">
        <f t="shared" si="5"/>
        <v>0</v>
      </c>
      <c r="G105" s="51"/>
    </row>
    <row r="106" spans="1:7" ht="12" customHeight="1" x14ac:dyDescent="0.2">
      <c r="A106" s="124">
        <v>0</v>
      </c>
      <c r="B106" s="139"/>
      <c r="C106" s="99" t="s">
        <v>167</v>
      </c>
      <c r="D106" s="45">
        <f>D11/1.5</f>
        <v>0</v>
      </c>
      <c r="E106" s="92"/>
      <c r="F106" s="52">
        <f t="shared" si="5"/>
        <v>0</v>
      </c>
      <c r="G106" s="53"/>
    </row>
    <row r="107" spans="1:7" ht="12" customHeight="1" x14ac:dyDescent="0.2">
      <c r="A107" s="124">
        <v>0</v>
      </c>
      <c r="B107" s="139"/>
      <c r="C107" s="99" t="s">
        <v>86</v>
      </c>
      <c r="D107" s="45">
        <f>D3/2</f>
        <v>0</v>
      </c>
      <c r="E107" s="92"/>
      <c r="F107" s="52">
        <f t="shared" si="5"/>
        <v>0</v>
      </c>
      <c r="G107" s="53"/>
    </row>
    <row r="108" spans="1:7" ht="12" customHeight="1" x14ac:dyDescent="0.2">
      <c r="A108" s="126">
        <v>0</v>
      </c>
      <c r="B108" s="139"/>
      <c r="C108" s="105" t="s">
        <v>88</v>
      </c>
      <c r="D108" s="133">
        <f>D7/2</f>
        <v>0</v>
      </c>
      <c r="E108" s="92"/>
      <c r="F108" s="370">
        <f>A108*D108+A109*D109</f>
        <v>0</v>
      </c>
      <c r="G108" s="51"/>
    </row>
    <row r="109" spans="1:7" ht="12" customHeight="1" x14ac:dyDescent="0.2">
      <c r="A109" s="125">
        <v>0</v>
      </c>
      <c r="B109" s="139"/>
      <c r="C109" s="101" t="s">
        <v>87</v>
      </c>
      <c r="D109" s="61">
        <f>D7</f>
        <v>0</v>
      </c>
      <c r="E109" s="92"/>
      <c r="F109" s="372"/>
      <c r="G109" s="56"/>
    </row>
    <row r="110" spans="1:7" ht="12" customHeight="1" x14ac:dyDescent="0.2">
      <c r="A110" s="124">
        <v>0</v>
      </c>
      <c r="B110" s="168">
        <v>0</v>
      </c>
      <c r="C110" s="99" t="s">
        <v>221</v>
      </c>
      <c r="D110" s="45">
        <f>B110/2</f>
        <v>0</v>
      </c>
      <c r="E110" s="92"/>
      <c r="F110" s="52">
        <f>A110*D110</f>
        <v>0</v>
      </c>
      <c r="G110" s="53"/>
    </row>
    <row r="111" spans="1:7" ht="12" customHeight="1" x14ac:dyDescent="0.2">
      <c r="A111" s="124">
        <v>0</v>
      </c>
      <c r="B111" s="139"/>
      <c r="C111" s="99" t="s">
        <v>89</v>
      </c>
      <c r="D111" s="45">
        <v>2</v>
      </c>
      <c r="E111" s="92"/>
      <c r="F111" s="52">
        <f t="shared" ref="F111:F116" si="6">A111*D111</f>
        <v>0</v>
      </c>
      <c r="G111" s="53"/>
    </row>
    <row r="112" spans="1:7" ht="12" customHeight="1" x14ac:dyDescent="0.2">
      <c r="A112" s="124">
        <v>0</v>
      </c>
      <c r="B112" s="139"/>
      <c r="C112" s="99" t="s">
        <v>90</v>
      </c>
      <c r="D112" s="45">
        <v>2</v>
      </c>
      <c r="E112" s="92"/>
      <c r="F112" s="52">
        <f t="shared" si="6"/>
        <v>0</v>
      </c>
      <c r="G112" s="53"/>
    </row>
    <row r="113" spans="1:7" ht="12" customHeight="1" x14ac:dyDescent="0.2">
      <c r="A113" s="124">
        <v>0</v>
      </c>
      <c r="B113" s="139"/>
      <c r="C113" s="99" t="s">
        <v>91</v>
      </c>
      <c r="D113" s="45">
        <v>1</v>
      </c>
      <c r="E113" s="92"/>
      <c r="F113" s="52">
        <f t="shared" si="6"/>
        <v>0</v>
      </c>
      <c r="G113" s="53"/>
    </row>
    <row r="114" spans="1:7" ht="12" customHeight="1" x14ac:dyDescent="0.2">
      <c r="A114" s="125">
        <v>0</v>
      </c>
      <c r="B114" s="139"/>
      <c r="C114" s="132" t="s">
        <v>92</v>
      </c>
      <c r="D114" s="54">
        <f>D9/2</f>
        <v>0</v>
      </c>
      <c r="E114" s="98"/>
      <c r="F114" s="55">
        <f t="shared" si="6"/>
        <v>0</v>
      </c>
      <c r="G114" s="56"/>
    </row>
    <row r="115" spans="1:7" ht="12" customHeight="1" x14ac:dyDescent="0.2">
      <c r="A115" s="1">
        <v>0</v>
      </c>
      <c r="B115" s="8">
        <v>0</v>
      </c>
      <c r="C115" s="107" t="s">
        <v>93</v>
      </c>
      <c r="D115" s="64">
        <f>B115</f>
        <v>0</v>
      </c>
      <c r="E115" s="92"/>
      <c r="F115" s="174">
        <f t="shared" si="6"/>
        <v>0</v>
      </c>
      <c r="G115" s="175"/>
    </row>
    <row r="116" spans="1:7" ht="12" customHeight="1" x14ac:dyDescent="0.2">
      <c r="A116" s="1">
        <v>0</v>
      </c>
      <c r="B116" s="139"/>
      <c r="C116" s="70" t="s">
        <v>94</v>
      </c>
      <c r="D116" s="57">
        <v>4</v>
      </c>
      <c r="E116" s="92"/>
      <c r="F116" s="177">
        <f t="shared" si="6"/>
        <v>0</v>
      </c>
      <c r="G116" s="173"/>
    </row>
    <row r="117" spans="1:7" ht="12" customHeight="1" x14ac:dyDescent="0.2">
      <c r="A117" s="3">
        <v>0</v>
      </c>
      <c r="B117" s="142"/>
      <c r="C117" s="107" t="s">
        <v>95</v>
      </c>
      <c r="D117" s="64">
        <v>2</v>
      </c>
      <c r="E117" s="92"/>
      <c r="F117" s="394">
        <f>A117*D117+A118*D118+A119*D119+A120*D120</f>
        <v>0</v>
      </c>
      <c r="G117" s="175"/>
    </row>
    <row r="118" spans="1:7" ht="12" customHeight="1" x14ac:dyDescent="0.2">
      <c r="A118" s="1">
        <v>0</v>
      </c>
      <c r="B118" s="139"/>
      <c r="C118" s="70" t="s">
        <v>96</v>
      </c>
      <c r="D118" s="57">
        <v>4</v>
      </c>
      <c r="E118" s="92"/>
      <c r="F118" s="395"/>
      <c r="G118" s="173"/>
    </row>
    <row r="119" spans="1:7" ht="12" customHeight="1" x14ac:dyDescent="0.2">
      <c r="A119" s="1">
        <v>0</v>
      </c>
      <c r="B119" s="139"/>
      <c r="C119" s="70" t="s">
        <v>97</v>
      </c>
      <c r="D119" s="57">
        <v>6</v>
      </c>
      <c r="E119" s="92"/>
      <c r="F119" s="395"/>
      <c r="G119" s="173"/>
    </row>
    <row r="120" spans="1:7" ht="12" customHeight="1" x14ac:dyDescent="0.2">
      <c r="A120" s="4">
        <v>0</v>
      </c>
      <c r="B120" s="141"/>
      <c r="C120" s="79" t="s">
        <v>98</v>
      </c>
      <c r="D120" s="65">
        <v>8</v>
      </c>
      <c r="E120" s="92"/>
      <c r="F120" s="396"/>
      <c r="G120" s="176"/>
    </row>
    <row r="121" spans="1:7" ht="12" customHeight="1" x14ac:dyDescent="0.2">
      <c r="A121" s="102">
        <v>0</v>
      </c>
      <c r="B121" s="139"/>
      <c r="C121" s="79" t="s">
        <v>99</v>
      </c>
      <c r="D121" s="65">
        <f>D9/2</f>
        <v>0</v>
      </c>
      <c r="E121" s="92"/>
      <c r="F121" s="178">
        <f t="shared" ref="F121:F131" si="7">A121*D121</f>
        <v>0</v>
      </c>
      <c r="G121" s="176"/>
    </row>
    <row r="122" spans="1:7" ht="12" customHeight="1" x14ac:dyDescent="0.2">
      <c r="A122" s="124">
        <v>0</v>
      </c>
      <c r="B122" s="139"/>
      <c r="C122" s="99" t="s">
        <v>101</v>
      </c>
      <c r="D122" s="45">
        <f>D11</f>
        <v>0</v>
      </c>
      <c r="E122" s="92"/>
      <c r="F122" s="52">
        <f t="shared" si="7"/>
        <v>0</v>
      </c>
      <c r="G122" s="53"/>
    </row>
    <row r="123" spans="1:7" ht="12" customHeight="1" x14ac:dyDescent="0.2">
      <c r="A123" s="124">
        <v>0</v>
      </c>
      <c r="B123" s="139"/>
      <c r="C123" s="99" t="s">
        <v>196</v>
      </c>
      <c r="D123" s="45">
        <f>B140/2</f>
        <v>0</v>
      </c>
      <c r="E123" s="92"/>
      <c r="F123" s="52">
        <f t="shared" si="7"/>
        <v>0</v>
      </c>
      <c r="G123" s="53"/>
    </row>
    <row r="124" spans="1:7" ht="12" customHeight="1" x14ac:dyDescent="0.2">
      <c r="A124" s="124">
        <v>0</v>
      </c>
      <c r="B124" s="139"/>
      <c r="C124" s="99" t="s">
        <v>102</v>
      </c>
      <c r="D124" s="45">
        <f>D11/2</f>
        <v>0</v>
      </c>
      <c r="E124" s="92"/>
      <c r="F124" s="52">
        <f t="shared" si="7"/>
        <v>0</v>
      </c>
      <c r="G124" s="53"/>
    </row>
    <row r="125" spans="1:7" ht="12" customHeight="1" x14ac:dyDescent="0.2">
      <c r="A125" s="124">
        <v>0</v>
      </c>
      <c r="B125" s="8">
        <v>0</v>
      </c>
      <c r="C125" s="99" t="s">
        <v>103</v>
      </c>
      <c r="D125" s="45">
        <f>B125+D5/2+B140/3</f>
        <v>0</v>
      </c>
      <c r="E125" s="92"/>
      <c r="F125" s="52">
        <f t="shared" si="7"/>
        <v>0</v>
      </c>
      <c r="G125" s="53"/>
    </row>
    <row r="126" spans="1:7" ht="12" customHeight="1" x14ac:dyDescent="0.2">
      <c r="A126" s="124">
        <v>0</v>
      </c>
      <c r="B126" s="8">
        <v>0</v>
      </c>
      <c r="C126" s="99" t="s">
        <v>226</v>
      </c>
      <c r="D126" s="45">
        <f>B126</f>
        <v>0</v>
      </c>
      <c r="E126" s="92"/>
      <c r="F126" s="52">
        <f>A126*D126</f>
        <v>0</v>
      </c>
      <c r="G126" s="53"/>
    </row>
    <row r="127" spans="1:7" ht="12" customHeight="1" x14ac:dyDescent="0.2">
      <c r="A127" s="125">
        <v>0</v>
      </c>
      <c r="B127" s="139"/>
      <c r="C127" s="132" t="s">
        <v>104</v>
      </c>
      <c r="D127" s="54">
        <f>1.5*(D4+D6)</f>
        <v>0</v>
      </c>
      <c r="E127" s="98"/>
      <c r="F127" s="55">
        <f t="shared" si="7"/>
        <v>0</v>
      </c>
      <c r="G127" s="56"/>
    </row>
    <row r="128" spans="1:7" ht="12" customHeight="1" x14ac:dyDescent="0.2">
      <c r="A128" s="3">
        <v>0</v>
      </c>
      <c r="B128" s="139"/>
      <c r="C128" s="71" t="s">
        <v>195</v>
      </c>
      <c r="D128" s="45">
        <f>D11</f>
        <v>0</v>
      </c>
      <c r="E128" s="92"/>
      <c r="F128" s="172">
        <f t="shared" si="7"/>
        <v>0</v>
      </c>
      <c r="G128" s="173"/>
    </row>
    <row r="129" spans="1:7" ht="12" customHeight="1" x14ac:dyDescent="0.2">
      <c r="A129" s="1">
        <v>0</v>
      </c>
      <c r="B129" s="139"/>
      <c r="C129" s="71" t="s">
        <v>105</v>
      </c>
      <c r="D129" s="45">
        <f>D3/2</f>
        <v>0</v>
      </c>
      <c r="E129" s="92"/>
      <c r="F129" s="172">
        <f t="shared" si="7"/>
        <v>0</v>
      </c>
      <c r="G129" s="173"/>
    </row>
    <row r="130" spans="1:7" ht="12" customHeight="1" x14ac:dyDescent="0.2">
      <c r="A130" s="1">
        <v>0</v>
      </c>
      <c r="B130" s="8">
        <v>0</v>
      </c>
      <c r="C130" s="71" t="s">
        <v>107</v>
      </c>
      <c r="D130" s="45">
        <f>(B130+D2-10)/3</f>
        <v>-3.3333333333333335</v>
      </c>
      <c r="E130" s="92"/>
      <c r="F130" s="172">
        <f t="shared" si="7"/>
        <v>0</v>
      </c>
      <c r="G130" s="173"/>
    </row>
    <row r="131" spans="1:7" ht="12" customHeight="1" thickBot="1" x14ac:dyDescent="0.25">
      <c r="A131" s="2">
        <v>0</v>
      </c>
      <c r="B131" s="139"/>
      <c r="C131" s="84" t="s">
        <v>106</v>
      </c>
      <c r="D131" s="66">
        <f>-D7</f>
        <v>0</v>
      </c>
      <c r="E131" s="106"/>
      <c r="F131" s="67">
        <f t="shared" si="7"/>
        <v>0</v>
      </c>
      <c r="G131" s="68"/>
    </row>
    <row r="132" spans="1:7" ht="12" customHeight="1" thickBot="1" x14ac:dyDescent="0.25">
      <c r="A132" s="87"/>
      <c r="B132" s="139"/>
      <c r="C132" s="44"/>
      <c r="D132" s="69"/>
    </row>
    <row r="133" spans="1:7" ht="26.25" customHeight="1" x14ac:dyDescent="0.2">
      <c r="A133" s="1">
        <v>0</v>
      </c>
      <c r="B133" s="139"/>
      <c r="C133" s="71" t="s">
        <v>108</v>
      </c>
      <c r="D133" s="72">
        <v>2</v>
      </c>
      <c r="E133" s="391"/>
      <c r="F133" s="73">
        <f t="shared" ref="F133:F138" si="8">A133*D133</f>
        <v>0</v>
      </c>
    </row>
    <row r="134" spans="1:7" ht="12" customHeight="1" x14ac:dyDescent="0.2">
      <c r="A134" s="1">
        <v>0</v>
      </c>
      <c r="B134" s="139"/>
      <c r="C134" s="71" t="s">
        <v>109</v>
      </c>
      <c r="D134" s="72">
        <v>6</v>
      </c>
      <c r="E134" s="392"/>
      <c r="F134" s="74">
        <f t="shared" si="8"/>
        <v>0</v>
      </c>
    </row>
    <row r="135" spans="1:7" ht="12" customHeight="1" x14ac:dyDescent="0.2">
      <c r="A135" s="1">
        <v>0</v>
      </c>
      <c r="B135" s="139"/>
      <c r="C135" s="71" t="s">
        <v>110</v>
      </c>
      <c r="D135" s="72">
        <v>6</v>
      </c>
      <c r="E135" s="392"/>
      <c r="F135" s="74">
        <f t="shared" si="8"/>
        <v>0</v>
      </c>
    </row>
    <row r="136" spans="1:7" ht="12" customHeight="1" x14ac:dyDescent="0.2">
      <c r="A136" s="1">
        <v>0</v>
      </c>
      <c r="B136" s="139"/>
      <c r="C136" s="71" t="s">
        <v>111</v>
      </c>
      <c r="D136" s="72">
        <v>3</v>
      </c>
      <c r="E136" s="392"/>
      <c r="F136" s="74">
        <f t="shared" si="8"/>
        <v>0</v>
      </c>
    </row>
    <row r="137" spans="1:7" ht="12" customHeight="1" x14ac:dyDescent="0.2">
      <c r="A137" s="1">
        <v>0</v>
      </c>
      <c r="B137" s="8">
        <v>0</v>
      </c>
      <c r="C137" s="71" t="s">
        <v>137</v>
      </c>
      <c r="D137" s="72">
        <f>B137*A137/2</f>
        <v>0</v>
      </c>
      <c r="E137" s="392"/>
      <c r="F137" s="74">
        <f t="shared" si="8"/>
        <v>0</v>
      </c>
    </row>
    <row r="138" spans="1:7" ht="12" customHeight="1" thickBot="1" x14ac:dyDescent="0.25">
      <c r="A138" s="1">
        <v>0</v>
      </c>
      <c r="B138" s="8">
        <v>0</v>
      </c>
      <c r="C138" s="71" t="s">
        <v>161</v>
      </c>
      <c r="D138" s="72">
        <f>3+3*B138</f>
        <v>3</v>
      </c>
      <c r="E138" s="392"/>
      <c r="F138" s="75">
        <f t="shared" si="8"/>
        <v>0</v>
      </c>
    </row>
    <row r="139" spans="1:7" ht="12" customHeight="1" x14ac:dyDescent="0.2">
      <c r="A139" s="87"/>
      <c r="B139" s="139"/>
      <c r="C139" s="44"/>
      <c r="D139" s="69"/>
    </row>
    <row r="140" spans="1:7" ht="12" customHeight="1" x14ac:dyDescent="0.2">
      <c r="A140" s="87"/>
      <c r="B140" s="9">
        <v>0</v>
      </c>
      <c r="C140" s="107" t="s">
        <v>171</v>
      </c>
      <c r="D140" s="114"/>
      <c r="E140" s="76"/>
    </row>
    <row r="141" spans="1:7" ht="12" customHeight="1" x14ac:dyDescent="0.2">
      <c r="A141" s="87"/>
      <c r="B141" s="139"/>
      <c r="C141" s="79" t="s">
        <v>168</v>
      </c>
      <c r="D141" s="54">
        <f>B140*D11</f>
        <v>0</v>
      </c>
      <c r="E141" s="77"/>
    </row>
    <row r="142" spans="1:7" ht="12" customHeight="1" x14ac:dyDescent="0.2">
      <c r="A142" s="1">
        <v>0</v>
      </c>
      <c r="B142" s="139"/>
      <c r="C142" s="71" t="s">
        <v>162</v>
      </c>
      <c r="D142" s="45">
        <f>D141/5</f>
        <v>0</v>
      </c>
      <c r="E142" s="77"/>
      <c r="F142" s="74">
        <f t="shared" ref="F142:F148" si="9">A142*D142</f>
        <v>0</v>
      </c>
    </row>
    <row r="143" spans="1:7" ht="12" customHeight="1" x14ac:dyDescent="0.2">
      <c r="A143" s="1">
        <v>0</v>
      </c>
      <c r="B143" s="139"/>
      <c r="C143" s="71" t="s">
        <v>163</v>
      </c>
      <c r="D143" s="78">
        <f>D141/4</f>
        <v>0</v>
      </c>
      <c r="E143" s="76"/>
      <c r="F143" s="74">
        <f t="shared" si="9"/>
        <v>0</v>
      </c>
    </row>
    <row r="144" spans="1:7" ht="12" customHeight="1" x14ac:dyDescent="0.2">
      <c r="A144" s="1">
        <v>0</v>
      </c>
      <c r="B144" s="139"/>
      <c r="C144" s="71" t="s">
        <v>164</v>
      </c>
      <c r="D144" s="45">
        <f>D141/3</f>
        <v>0</v>
      </c>
      <c r="E144" s="77"/>
      <c r="F144" s="74">
        <f t="shared" si="9"/>
        <v>0</v>
      </c>
    </row>
    <row r="145" spans="1:7" ht="12" customHeight="1" x14ac:dyDescent="0.2">
      <c r="A145" s="1">
        <v>0</v>
      </c>
      <c r="B145" s="139"/>
      <c r="C145" s="71" t="s">
        <v>165</v>
      </c>
      <c r="D145" s="45">
        <f>D141/2</f>
        <v>0</v>
      </c>
      <c r="E145" s="77"/>
      <c r="F145" s="74">
        <f t="shared" si="9"/>
        <v>0</v>
      </c>
    </row>
    <row r="146" spans="1:7" ht="12" customHeight="1" x14ac:dyDescent="0.2">
      <c r="A146" s="4">
        <v>0</v>
      </c>
      <c r="B146" s="139"/>
      <c r="C146" s="79" t="s">
        <v>166</v>
      </c>
      <c r="D146" s="54">
        <f>D141/1.5</f>
        <v>0</v>
      </c>
      <c r="E146" s="80"/>
      <c r="F146" s="81">
        <f t="shared" si="9"/>
        <v>0</v>
      </c>
    </row>
    <row r="147" spans="1:7" ht="12" customHeight="1" x14ac:dyDescent="0.2">
      <c r="A147" s="3">
        <v>0</v>
      </c>
      <c r="B147" s="139"/>
      <c r="C147" s="70" t="s">
        <v>172</v>
      </c>
      <c r="D147" s="45">
        <f>0.4*SUM(F142:F146)</f>
        <v>0</v>
      </c>
      <c r="E147" s="77"/>
      <c r="F147" s="112">
        <f t="shared" si="9"/>
        <v>0</v>
      </c>
    </row>
    <row r="148" spans="1:7" ht="12" customHeight="1" x14ac:dyDescent="0.2">
      <c r="A148" s="4">
        <v>0</v>
      </c>
      <c r="B148" s="139"/>
      <c r="C148" s="79" t="s">
        <v>173</v>
      </c>
      <c r="D148" s="54">
        <f>0.6*SUM(F142:F146)</f>
        <v>0</v>
      </c>
      <c r="E148" s="77"/>
      <c r="F148" s="81">
        <f t="shared" si="9"/>
        <v>0</v>
      </c>
    </row>
    <row r="149" spans="1:7" s="166" customFormat="1" ht="12" customHeight="1" x14ac:dyDescent="0.2">
      <c r="A149" s="4">
        <v>0</v>
      </c>
      <c r="B149" s="9">
        <v>0</v>
      </c>
      <c r="C149" s="70" t="s">
        <v>222</v>
      </c>
      <c r="D149" s="45">
        <f>0.5*B149*SUM(F142:F148)</f>
        <v>0</v>
      </c>
      <c r="E149" s="77"/>
      <c r="F149" s="81">
        <f>A149*D149</f>
        <v>0</v>
      </c>
      <c r="G149" s="167"/>
    </row>
    <row r="150" spans="1:7" ht="12" customHeight="1" x14ac:dyDescent="0.2">
      <c r="B150" s="44"/>
    </row>
    <row r="151" spans="1:7" ht="12" customHeight="1" x14ac:dyDescent="0.2">
      <c r="B151" s="44"/>
    </row>
    <row r="152" spans="1:7" ht="12" customHeight="1" x14ac:dyDescent="0.2">
      <c r="B152" s="44"/>
    </row>
    <row r="153" spans="1:7" ht="12" customHeight="1" x14ac:dyDescent="0.2">
      <c r="B153" s="44"/>
    </row>
    <row r="154" spans="1:7" ht="12" customHeight="1" x14ac:dyDescent="0.2">
      <c r="B154" s="44"/>
    </row>
    <row r="155" spans="1:7" ht="12" customHeight="1" x14ac:dyDescent="0.2">
      <c r="B155" s="44"/>
    </row>
  </sheetData>
  <mergeCells count="15">
    <mergeCell ref="A41:A42"/>
    <mergeCell ref="F44:F45"/>
    <mergeCell ref="D41:D42"/>
    <mergeCell ref="E133:E138"/>
    <mergeCell ref="F1:I1"/>
    <mergeCell ref="C1:D1"/>
    <mergeCell ref="C21:D21"/>
    <mergeCell ref="F21:G21"/>
    <mergeCell ref="F41:F42"/>
    <mergeCell ref="F84:F87"/>
    <mergeCell ref="F88:F91"/>
    <mergeCell ref="F78:F79"/>
    <mergeCell ref="F108:F109"/>
    <mergeCell ref="F117:F120"/>
    <mergeCell ref="B78:B79"/>
  </mergeCells>
  <phoneticPr fontId="0" type="noConversion"/>
  <dataValidations count="13">
    <dataValidation type="list" allowBlank="1" showInputMessage="1" showErrorMessage="1" sqref="A142:A149 A138 A133:A136 A16 A22:A131" xr:uid="{00000000-0002-0000-1700-000000000000}">
      <formula1>"0,1"</formula1>
    </dataValidation>
    <dataValidation type="list" allowBlank="1" showInputMessage="1" showErrorMessage="1" sqref="B137 B149 B140 B115 B77 B64 B70 D3:D9 F3:F9" xr:uid="{00000000-0002-0000-1700-000001000000}">
      <formula1>"0,1,2,3,4,5,6,7,8,9,10,11,12,13,14,15,16,17,18,19,20"</formula1>
    </dataValidation>
    <dataValidation type="list" allowBlank="1" showInputMessage="1" showErrorMessage="1" sqref="F2 B83 B40" xr:uid="{00000000-0002-0000-1700-000002000000}">
      <formula1>"0,5,7,5,10,12,5,15,17,5,20,22,5,25,27,5,30"</formula1>
    </dataValidation>
    <dataValidation type="list" allowBlank="1" showInputMessage="1" showErrorMessage="1" sqref="B138 A137 B96" xr:uid="{00000000-0002-0000-1700-000003000000}">
      <formula1>"0,1,2,3,4,5,6"</formula1>
    </dataValidation>
    <dataValidation type="list" allowBlank="1" showInputMessage="1" showErrorMessage="1" sqref="B125:B126" xr:uid="{00000000-0002-0000-1700-000004000000}">
      <formula1>"-4,-3,-2,-1,0,1,2,3,4,5,6,7,8,9,10"</formula1>
    </dataValidation>
    <dataValidation type="list" allowBlank="1" showInputMessage="1" showErrorMessage="1" sqref="B99" xr:uid="{00000000-0002-0000-1700-000005000000}">
      <formula1>"-4,-3,-2,-1,0,1,2,3,4,5,6"</formula1>
    </dataValidation>
    <dataValidation type="list" allowBlank="1" showInputMessage="1" showErrorMessage="1" sqref="B110" xr:uid="{00000000-0002-0000-1700-000006000000}">
      <formula1>"0,2,5,5,7,5,10,12,5,15,17,5,20,22,5,25,27,5,30"</formula1>
    </dataValidation>
    <dataValidation type="list" allowBlank="1" showInputMessage="1" showErrorMessage="1" sqref="B80 B78 B65 B53 B56 B28:B29 B42" xr:uid="{00000000-0002-0000-1700-000007000000}">
      <formula1>"0,1,2,3,4,5"</formula1>
    </dataValidation>
    <dataValidation type="list" allowBlank="1" showInputMessage="1" showErrorMessage="1" sqref="B50 B47:B48 D12:D13" xr:uid="{00000000-0002-0000-1700-000008000000}">
      <formula1>"0,1,2,3,4,5,6,7,8,9,10"</formula1>
    </dataValidation>
    <dataValidation type="list" allowBlank="1" showInputMessage="1" showErrorMessage="1" sqref="B41" xr:uid="{00000000-0002-0000-1700-000009000000}">
      <formula1>"0,1,2,3,4"</formula1>
    </dataValidation>
    <dataValidation type="list" allowBlank="1" showInputMessage="1" showErrorMessage="1" sqref="B39" xr:uid="{00000000-0002-0000-1700-00000A000000}">
      <formula1>"-4,-3,-2,-1,0,+1,+2,+3,+4"</formula1>
    </dataValidation>
    <dataValidation type="list" allowBlank="1" showInputMessage="1" showErrorMessage="1" sqref="D11" xr:uid="{00000000-0002-0000-1700-00000B000000}">
      <formula1>"0,0,5,1,2,3,4,5,6,7,8,9,10,11,12,13,14,15,16,17,18,19,20"</formula1>
    </dataValidation>
    <dataValidation type="list" allowBlank="1" showInputMessage="1" showErrorMessage="1" sqref="D2 B130" xr:uid="{00000000-0002-0000-1700-00000C000000}">
      <formula1>$L$1:$L$13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5"/>
  <sheetViews>
    <sheetView topLeftCell="A85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208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2</v>
      </c>
      <c r="G3" s="11">
        <f t="shared" ref="G3:G9" si="0">D3-F3</f>
        <v>-2</v>
      </c>
      <c r="H3" s="11">
        <f>IF(G3&lt;0,-1*(ABS(G3)+0.1*ABS(G3)^1.7),G3+0.1*G3^1.7)</f>
        <v>-2.3249009585424942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2</v>
      </c>
      <c r="G4" s="11">
        <f t="shared" si="0"/>
        <v>-2</v>
      </c>
      <c r="H4" s="11">
        <f>IF(G4&lt;0,-1*(ABS(G4)+0.1*ABS(G4)^1.7),G4+0.1*G4^1.7)</f>
        <v>-2.3249009585424942</v>
      </c>
      <c r="I4" s="16" t="s">
        <v>42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3</v>
      </c>
      <c r="G5" s="11">
        <f t="shared" si="0"/>
        <v>-3</v>
      </c>
      <c r="H5" s="11">
        <f>IF(G5&lt;0,-1*(ABS(G5)+0.1*ABS(G5)^2.3),G5+0.1*G5^2.3)</f>
        <v>-4.2513502532843184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8</v>
      </c>
      <c r="G7" s="11">
        <f t="shared" si="0"/>
        <v>-8</v>
      </c>
      <c r="H7" s="11">
        <f>IF(G7&lt;0,-1*(ABS(G7)+0.1*ABS(G7)^2.3),G7+0.1*G7^2.3)</f>
        <v>-19.942822291671121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3</v>
      </c>
      <c r="G8" s="11">
        <f t="shared" si="0"/>
        <v>-3</v>
      </c>
      <c r="H8" s="11">
        <f>IF(G8&lt;0,-1*(ABS(G8)+0.1*ABS(G8)^1.7),G8+0.1*G8^1.7)</f>
        <v>-3.6473007839923781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4</v>
      </c>
      <c r="G9" s="11">
        <f t="shared" si="0"/>
        <v>-4</v>
      </c>
      <c r="H9" s="11">
        <f>IF(G9&lt;0,-0.5*(ABS(G9)^1.6),0.5*G9^1.6)</f>
        <v>-4.5947934199881395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1.3959505307080593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11+SUM(H2:H9)+A15*B15</f>
        <v>-36.697773956382321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SUM(F27:F29)+SUM(F32:F33)+F36+SUM(F38:F48)+SUM(F50:F79)+SUM(F81:F119)+SUM(F121:F157)+SUM(F175:F182)+SUM(F193:F198)+SUM(F209:F215)-1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-36.697773956382321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-37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193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193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193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193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193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193">
        <v>0</v>
      </c>
      <c r="B37" s="139"/>
      <c r="C37" s="71" t="s">
        <v>184</v>
      </c>
      <c r="D37" s="46" t="s">
        <v>185</v>
      </c>
      <c r="E37" s="196"/>
      <c r="F37" s="47" t="s">
        <v>146</v>
      </c>
      <c r="G37" s="48">
        <f>A37*10</f>
        <v>0</v>
      </c>
    </row>
    <row r="38" spans="1:7" ht="12" customHeight="1" x14ac:dyDescent="0.2">
      <c r="A38" s="193">
        <v>0</v>
      </c>
      <c r="B38" s="8">
        <v>0</v>
      </c>
      <c r="C38" s="206" t="s">
        <v>251</v>
      </c>
      <c r="D38" s="72">
        <f>6*B38</f>
        <v>0</v>
      </c>
      <c r="E38" s="196"/>
      <c r="F38" s="93">
        <f t="shared" ref="F38:F48" si="1">A38*D38</f>
        <v>0</v>
      </c>
      <c r="G38" s="94"/>
    </row>
    <row r="39" spans="1:7" ht="12" customHeight="1" x14ac:dyDescent="0.2">
      <c r="A39" s="193">
        <v>0</v>
      </c>
      <c r="B39" s="139"/>
      <c r="C39" s="71" t="s">
        <v>110</v>
      </c>
      <c r="D39" s="72">
        <v>6</v>
      </c>
      <c r="E39" s="196"/>
      <c r="F39" s="93">
        <f t="shared" si="1"/>
        <v>0</v>
      </c>
      <c r="G39" s="94"/>
    </row>
    <row r="40" spans="1:7" ht="12" customHeight="1" x14ac:dyDescent="0.2">
      <c r="A40" s="193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193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193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193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193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193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193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193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202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193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193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193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193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193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193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193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193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193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201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193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193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202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193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193">
        <v>0</v>
      </c>
      <c r="B79" s="8">
        <v>0</v>
      </c>
      <c r="C79" s="207" t="s">
        <v>232</v>
      </c>
      <c r="D79" s="195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193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44">
        <v>1</v>
      </c>
      <c r="B81" s="139"/>
      <c r="C81" s="143" t="s">
        <v>42</v>
      </c>
      <c r="D81" s="145">
        <v>1</v>
      </c>
      <c r="E81" s="96"/>
      <c r="F81" s="145">
        <f t="shared" ref="F81" si="3">A81*D81</f>
        <v>1</v>
      </c>
      <c r="G81" s="143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ref="F82:F92" si="4">A82*D82</f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4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4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4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4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4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4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4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4"/>
        <v>0</v>
      </c>
      <c r="G90" s="56"/>
    </row>
    <row r="91" spans="1:7" ht="12" customHeight="1" x14ac:dyDescent="0.2">
      <c r="A91" s="193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4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193">
        <v>0</v>
      </c>
      <c r="B97" s="139"/>
      <c r="C97" s="71" t="s">
        <v>127</v>
      </c>
      <c r="D97" s="45">
        <f>D2/5</f>
        <v>0</v>
      </c>
      <c r="E97" s="92"/>
      <c r="F97" s="194">
        <f t="shared" ref="F97:F107" si="5">A97*D97</f>
        <v>0</v>
      </c>
      <c r="G97" s="147"/>
    </row>
    <row r="98" spans="1:7" ht="12" customHeight="1" x14ac:dyDescent="0.2">
      <c r="A98" s="193">
        <v>0</v>
      </c>
      <c r="B98" s="139"/>
      <c r="C98" s="71" t="s">
        <v>159</v>
      </c>
      <c r="D98" s="45">
        <f>D8/1.5</f>
        <v>0</v>
      </c>
      <c r="E98" s="92"/>
      <c r="F98" s="199">
        <f t="shared" si="5"/>
        <v>0</v>
      </c>
      <c r="G98" s="94"/>
    </row>
    <row r="99" spans="1:7" ht="12" customHeight="1" x14ac:dyDescent="0.2">
      <c r="A99" s="193">
        <v>0</v>
      </c>
      <c r="B99" s="139"/>
      <c r="C99" s="71" t="s">
        <v>128</v>
      </c>
      <c r="D99" s="45">
        <v>2</v>
      </c>
      <c r="E99" s="92"/>
      <c r="F99" s="199">
        <f t="shared" si="5"/>
        <v>0</v>
      </c>
      <c r="G99" s="94"/>
    </row>
    <row r="100" spans="1:7" ht="12" customHeight="1" x14ac:dyDescent="0.2">
      <c r="A100" s="202">
        <v>0</v>
      </c>
      <c r="B100" s="10">
        <v>0</v>
      </c>
      <c r="C100" s="97" t="s">
        <v>129</v>
      </c>
      <c r="D100" s="65">
        <f>B100</f>
        <v>0</v>
      </c>
      <c r="E100" s="92"/>
      <c r="F100" s="197">
        <f t="shared" si="5"/>
        <v>0</v>
      </c>
      <c r="G100" s="100"/>
    </row>
    <row r="101" spans="1:7" ht="12" customHeight="1" x14ac:dyDescent="0.2">
      <c r="A101" s="201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02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193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5"/>
        <v>0</v>
      </c>
      <c r="G103" s="94"/>
    </row>
    <row r="104" spans="1:7" s="77" customFormat="1" ht="12" customHeight="1" x14ac:dyDescent="0.2">
      <c r="A104" s="193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5"/>
        <v>0</v>
      </c>
      <c r="G104" s="94"/>
    </row>
    <row r="105" spans="1:7" ht="12" customHeight="1" x14ac:dyDescent="0.2">
      <c r="A105" s="193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193">
        <v>0</v>
      </c>
      <c r="B106" s="139"/>
      <c r="C106" s="71" t="s">
        <v>59</v>
      </c>
      <c r="D106" s="45">
        <v>2</v>
      </c>
      <c r="E106" s="92"/>
      <c r="F106" s="93">
        <f t="shared" si="5"/>
        <v>0</v>
      </c>
      <c r="G106" s="94"/>
    </row>
    <row r="107" spans="1:7" ht="12" customHeight="1" x14ac:dyDescent="0.2">
      <c r="A107" s="202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5"/>
        <v>0</v>
      </c>
      <c r="G107" s="94"/>
    </row>
    <row r="108" spans="1:7" ht="12" customHeight="1" x14ac:dyDescent="0.2">
      <c r="A108" s="193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193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193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193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201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193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193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202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202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203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203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203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203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195">
        <f>B124/2.5</f>
        <v>0</v>
      </c>
      <c r="E124" s="92"/>
      <c r="F124" s="203">
        <f t="shared" ref="F124" si="6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203">
        <f>A125*D125</f>
        <v>0</v>
      </c>
      <c r="G125" s="53"/>
    </row>
    <row r="126" spans="1:7" s="76" customFormat="1" ht="12" customHeight="1" x14ac:dyDescent="0.2">
      <c r="A126" s="201">
        <v>0</v>
      </c>
      <c r="B126" s="142"/>
      <c r="C126" s="95" t="s">
        <v>78</v>
      </c>
      <c r="D126" s="49">
        <f>D6/2</f>
        <v>0</v>
      </c>
      <c r="E126" s="96"/>
      <c r="F126" s="198">
        <f t="shared" ref="F126:F133" si="7">A126*D126</f>
        <v>0</v>
      </c>
      <c r="G126" s="51"/>
    </row>
    <row r="127" spans="1:7" s="77" customFormat="1" ht="12" customHeight="1" x14ac:dyDescent="0.2">
      <c r="A127" s="193">
        <v>0</v>
      </c>
      <c r="B127" s="139"/>
      <c r="C127" s="71" t="s">
        <v>79</v>
      </c>
      <c r="D127" s="45">
        <v>-1</v>
      </c>
      <c r="E127" s="92"/>
      <c r="F127" s="159">
        <f t="shared" si="7"/>
        <v>0</v>
      </c>
      <c r="G127" s="60"/>
    </row>
    <row r="128" spans="1:7" s="77" customFormat="1" ht="12" customHeight="1" x14ac:dyDescent="0.2">
      <c r="A128" s="193">
        <v>0</v>
      </c>
      <c r="B128" s="134">
        <v>0</v>
      </c>
      <c r="C128" s="206" t="s">
        <v>257</v>
      </c>
      <c r="D128" s="264">
        <f>(4-B128)/2</f>
        <v>2</v>
      </c>
      <c r="E128" s="92"/>
      <c r="F128" s="203">
        <f t="shared" si="7"/>
        <v>0</v>
      </c>
      <c r="G128" s="53"/>
    </row>
    <row r="129" spans="1:7" s="77" customFormat="1" ht="12" customHeight="1" x14ac:dyDescent="0.2">
      <c r="A129" s="193">
        <v>0</v>
      </c>
      <c r="B129" s="139"/>
      <c r="C129" s="71" t="s">
        <v>81</v>
      </c>
      <c r="D129" s="45">
        <v>2</v>
      </c>
      <c r="E129" s="92"/>
      <c r="F129" s="203">
        <f t="shared" si="7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7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7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260">
        <f t="shared" si="7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261">
        <f t="shared" si="7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235">
        <f t="shared" ref="F139:F144" si="8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35">
        <f t="shared" si="8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35">
        <f t="shared" si="8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235">
        <f t="shared" si="8"/>
        <v>0</v>
      </c>
      <c r="G142" s="221"/>
    </row>
    <row r="143" spans="1:7" s="76" customFormat="1" ht="12" customHeight="1" x14ac:dyDescent="0.2">
      <c r="A143" s="201">
        <v>0</v>
      </c>
      <c r="B143" s="9">
        <v>0</v>
      </c>
      <c r="C143" s="95" t="s">
        <v>93</v>
      </c>
      <c r="D143" s="49">
        <f>B143</f>
        <v>0</v>
      </c>
      <c r="E143" s="96"/>
      <c r="F143" s="198">
        <f t="shared" si="8"/>
        <v>0</v>
      </c>
      <c r="G143" s="51"/>
    </row>
    <row r="144" spans="1:7" s="80" customFormat="1" ht="12" customHeight="1" x14ac:dyDescent="0.2">
      <c r="A144" s="202">
        <v>0</v>
      </c>
      <c r="B144" s="141"/>
      <c r="C144" s="97" t="s">
        <v>94</v>
      </c>
      <c r="D144" s="54">
        <v>4</v>
      </c>
      <c r="E144" s="98"/>
      <c r="F144" s="204">
        <f t="shared" si="8"/>
        <v>0</v>
      </c>
      <c r="G144" s="56"/>
    </row>
    <row r="145" spans="1:7" ht="12" customHeight="1" x14ac:dyDescent="0.2">
      <c r="A145" s="193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193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193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193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01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198">
        <f t="shared" ref="F149:F157" si="9">A149*D149</f>
        <v>0</v>
      </c>
      <c r="G149" s="51"/>
    </row>
    <row r="150" spans="1:7" s="80" customFormat="1" ht="12" customHeight="1" x14ac:dyDescent="0.2">
      <c r="A150" s="202">
        <v>0</v>
      </c>
      <c r="B150" s="141"/>
      <c r="C150" s="97" t="s">
        <v>99</v>
      </c>
      <c r="D150" s="54">
        <f>D9/2</f>
        <v>0</v>
      </c>
      <c r="E150" s="98"/>
      <c r="F150" s="204">
        <f t="shared" si="9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235">
        <f t="shared" si="9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261">
        <f t="shared" si="9"/>
        <v>0</v>
      </c>
      <c r="G153" s="222"/>
    </row>
    <row r="154" spans="1:7" ht="12" customHeight="1" x14ac:dyDescent="0.2">
      <c r="A154" s="193">
        <v>0</v>
      </c>
      <c r="B154" s="139"/>
      <c r="C154" s="71" t="s">
        <v>105</v>
      </c>
      <c r="D154" s="45">
        <f>D3/2</f>
        <v>0</v>
      </c>
      <c r="E154" s="92"/>
      <c r="F154" s="203">
        <f t="shared" si="9"/>
        <v>0</v>
      </c>
      <c r="G154" s="53"/>
    </row>
    <row r="155" spans="1:7" ht="12" customHeight="1" x14ac:dyDescent="0.2">
      <c r="A155" s="193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203">
        <f t="shared" si="9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9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9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10">A159*D159</f>
        <v>0</v>
      </c>
    </row>
    <row r="160" spans="1:7" ht="12" customHeight="1" thickBot="1" x14ac:dyDescent="0.25">
      <c r="A160" s="193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10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1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1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193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2">A167*D167</f>
        <v>0</v>
      </c>
    </row>
    <row r="168" spans="1:7" ht="12" customHeight="1" x14ac:dyDescent="0.2">
      <c r="A168" s="193">
        <v>0</v>
      </c>
      <c r="B168" s="139"/>
      <c r="C168" s="71" t="s">
        <v>163</v>
      </c>
      <c r="D168" s="78">
        <f>D166/4</f>
        <v>0</v>
      </c>
      <c r="E168" s="76"/>
      <c r="F168" s="74">
        <f t="shared" si="12"/>
        <v>0</v>
      </c>
    </row>
    <row r="169" spans="1:7" ht="12" customHeight="1" x14ac:dyDescent="0.2">
      <c r="A169" s="193">
        <v>0</v>
      </c>
      <c r="B169" s="139"/>
      <c r="C169" s="71" t="s">
        <v>164</v>
      </c>
      <c r="D169" s="45">
        <f>D166/3</f>
        <v>0</v>
      </c>
      <c r="E169" s="77"/>
      <c r="F169" s="74">
        <f t="shared" si="12"/>
        <v>0</v>
      </c>
    </row>
    <row r="170" spans="1:7" ht="12" customHeight="1" x14ac:dyDescent="0.2">
      <c r="A170" s="193">
        <v>0</v>
      </c>
      <c r="B170" s="139"/>
      <c r="C170" s="71" t="s">
        <v>165</v>
      </c>
      <c r="D170" s="45">
        <f>D166/2</f>
        <v>0</v>
      </c>
      <c r="E170" s="77"/>
      <c r="F170" s="74">
        <f t="shared" si="12"/>
        <v>0</v>
      </c>
    </row>
    <row r="171" spans="1:7" ht="12" customHeight="1" x14ac:dyDescent="0.2">
      <c r="A171" s="202">
        <v>0</v>
      </c>
      <c r="B171" s="139"/>
      <c r="C171" s="79" t="s">
        <v>166</v>
      </c>
      <c r="D171" s="54">
        <f>D166/1.5</f>
        <v>0</v>
      </c>
      <c r="E171" s="80"/>
      <c r="F171" s="81">
        <f t="shared" si="12"/>
        <v>0</v>
      </c>
    </row>
    <row r="172" spans="1:7" ht="12" customHeight="1" x14ac:dyDescent="0.2">
      <c r="A172" s="201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2"/>
        <v>0</v>
      </c>
    </row>
    <row r="173" spans="1:7" ht="12" customHeight="1" x14ac:dyDescent="0.2">
      <c r="A173" s="202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2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3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35">
        <f t="shared" ref="F176:F182" si="14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35">
        <f t="shared" si="14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35">
        <f t="shared" si="14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35">
        <f t="shared" si="14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35">
        <f t="shared" si="14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35">
        <f t="shared" si="14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14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193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193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193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193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193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5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5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35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195">
        <f>D12/2+D13/2</f>
        <v>0</v>
      </c>
      <c r="E197" s="92"/>
      <c r="F197" s="235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35">
        <f t="shared" ref="F198" si="16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193">
        <v>0</v>
      </c>
      <c r="B203" s="44"/>
      <c r="C203" s="71" t="s">
        <v>122</v>
      </c>
      <c r="D203" s="195">
        <f>D202</f>
        <v>-3</v>
      </c>
      <c r="E203" s="77"/>
      <c r="F203" s="110">
        <f>A203*D203</f>
        <v>0</v>
      </c>
    </row>
    <row r="204" spans="1:7" ht="12" customHeight="1" x14ac:dyDescent="0.2">
      <c r="A204" s="193">
        <v>0</v>
      </c>
      <c r="B204" s="44"/>
      <c r="C204" s="71" t="s">
        <v>123</v>
      </c>
      <c r="D204" s="195">
        <f>2*D202</f>
        <v>-6</v>
      </c>
      <c r="E204" s="77"/>
      <c r="F204" s="110">
        <f>A204*D204</f>
        <v>0</v>
      </c>
    </row>
    <row r="205" spans="1:7" ht="12" customHeight="1" x14ac:dyDescent="0.2">
      <c r="A205" s="193">
        <v>0</v>
      </c>
      <c r="B205" s="44"/>
      <c r="C205" s="71" t="s">
        <v>124</v>
      </c>
      <c r="D205" s="195">
        <f>3*D202</f>
        <v>-9</v>
      </c>
      <c r="E205" s="77"/>
      <c r="F205" s="110">
        <f>A205*D205</f>
        <v>0</v>
      </c>
    </row>
    <row r="206" spans="1:7" ht="12" customHeight="1" x14ac:dyDescent="0.2">
      <c r="A206" s="193">
        <v>0</v>
      </c>
      <c r="B206" s="44"/>
      <c r="C206" s="71" t="s">
        <v>125</v>
      </c>
      <c r="D206" s="195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7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7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7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195">
        <f>D12/2+D13/2</f>
        <v>0</v>
      </c>
      <c r="E213" s="92"/>
      <c r="F213" s="235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35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35">
        <f t="shared" ref="F215" si="18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4:B185 B193 B160 B163 A159 A162 B121 A118" xr:uid="{00000000-0002-0000-0200-000000000000}">
      <formula1>"0,1,2,3,4,5,6"</formula1>
    </dataValidation>
    <dataValidation type="list" allowBlank="1" showInputMessage="1" showErrorMessage="1" sqref="B212 B198 B195 B177 B214 B180 B29 B84 B72 B38 B40:B41 B54 B70 B66 B101 B119 B103" xr:uid="{00000000-0002-0000-0200-000001000000}">
      <formula1>"0,1,2,3,4,5"</formula1>
    </dataValidation>
    <dataValidation type="list" allowBlank="1" showInputMessage="1" showErrorMessage="1" sqref="B200" xr:uid="{00000000-0002-0000-0200-000002000000}">
      <formula1>"0,1,2,3"</formula1>
    </dataValidation>
    <dataValidation type="list" allowBlank="1" showInputMessage="1" showErrorMessage="1" sqref="B201 F2" xr:uid="{00000000-0002-0000-0200-000003000000}">
      <formula1>"0,5,7,5,10,12,5,15,17,5,20,22,5,25,27,5,30"</formula1>
    </dataValidation>
    <dataValidation type="list" allowBlank="1" showInputMessage="1" showErrorMessage="1" sqref="A203:A207 A193:A198 A187:A191 A209:A215 A175:A182 A163 A167:A173 A160 B94:B96 A32:A93 A15:A21 A27:A29 A97:A117 A119:A157" xr:uid="{00000000-0002-0000-0200-000004000000}">
      <formula1>"0,1"</formula1>
    </dataValidation>
    <dataValidation type="list" allowBlank="1" showInputMessage="1" showErrorMessage="1" sqref="B152 B156" xr:uid="{00000000-0002-0000-0200-000005000000}">
      <formula1>"-4,-3,-2,-1,0,1,2,3,4,5,6,7,8,9,10"</formula1>
    </dataValidation>
    <dataValidation type="list" allowBlank="1" showInputMessage="1" showErrorMessage="1" sqref="B138" xr:uid="{00000000-0002-0000-0200-000006000000}">
      <formula1>"0,2,5,5,7,5,10,12,5,15,17,5,20,22,5,25,27,5,30"</formula1>
    </dataValidation>
    <dataValidation type="list" allowBlank="1" showInputMessage="1" showErrorMessage="1" sqref="B151" xr:uid="{00000000-0002-0000-0200-000007000000}">
      <formula1>"1,2,3,4,5,6"</formula1>
    </dataValidation>
    <dataValidation type="list" allowBlank="1" showInputMessage="1" showErrorMessage="1" sqref="B124 D2 B52 B79 B107 B155" xr:uid="{00000000-0002-0000-0200-000008000000}">
      <formula1>$L$1:$L$13</formula1>
    </dataValidation>
    <dataValidation type="list" allowBlank="1" showInputMessage="1" showErrorMessage="1" sqref="B165 B149 B143 B141 B104 D3:D9 D12:D13 F3:F9 B89 B92 B83 B100 B128 B118" xr:uid="{00000000-0002-0000-0200-000009000000}">
      <formula1>"0,1,2,3,4,5,6,7,8,9,10,11,12,13,14,15,16,17,18,19,20"</formula1>
    </dataValidation>
    <dataValidation type="list" allowBlank="1" showInputMessage="1" showErrorMessage="1" sqref="D11" xr:uid="{00000000-0002-0000-0200-00000A000000}">
      <formula1>"0,0,5,1,2,3,4,5,6,7,8,9,10,11,12,13,14,15,16,17,18,19,20"</formula1>
    </dataValidation>
    <dataValidation type="list" allowBlank="1" showInputMessage="1" showErrorMessage="1" sqref="B51" xr:uid="{00000000-0002-0000-0200-00000B000000}">
      <formula1>"-4,-3,-2,-1,0,+1,+2,+3,+4"</formula1>
    </dataValidation>
    <dataValidation type="list" allowBlank="1" showInputMessage="1" showErrorMessage="1" sqref="B53" xr:uid="{00000000-0002-0000-0200-00000C000000}">
      <formula1>"0,1,2,3,4"</formula1>
    </dataValidation>
    <dataValidation type="list" allowBlank="1" showInputMessage="1" showErrorMessage="1" sqref="B63 B28 B60:B61" xr:uid="{00000000-0002-0000-0200-00000D000000}">
      <formula1>"0,1,2,3,4,5,6,7,8,9,10"</formula1>
    </dataValidation>
    <dataValidation type="list" allowBlank="1" showInputMessage="1" showErrorMessage="1" sqref="B125" xr:uid="{00000000-0002-0000-02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5"/>
  <sheetViews>
    <sheetView topLeftCell="A142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208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2</v>
      </c>
      <c r="G3" s="11">
        <f t="shared" ref="G3:G9" si="0">D3-F3</f>
        <v>-2</v>
      </c>
      <c r="H3" s="11">
        <f>IF(G3&lt;0,-1*(ABS(G3)+0.1*ABS(G3)^1.7),G3+0.1*G3^1.7)</f>
        <v>-2.3249009585424942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16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3</v>
      </c>
      <c r="G5" s="11">
        <f t="shared" si="0"/>
        <v>-3</v>
      </c>
      <c r="H5" s="11">
        <f>IF(G5&lt;0,-1*(ABS(G5)+0.1*ABS(G5)^2.3),G5+0.1*G5^2.3)</f>
        <v>-4.2513502532843184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2</v>
      </c>
      <c r="G6" s="11">
        <f t="shared" si="0"/>
        <v>-2</v>
      </c>
      <c r="H6" s="11">
        <f>IF(G6&lt;0,-1*(ABS(G6)+0.1*ABS(G6)^1.7),G6+0.1*G6^1.7)</f>
        <v>-2.3249009585424942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6</v>
      </c>
      <c r="G7" s="11">
        <f t="shared" si="0"/>
        <v>-6</v>
      </c>
      <c r="H7" s="11">
        <f>IF(G7&lt;0,-1*(ABS(G7)+0.1*ABS(G7)^2.3),G7+0.1*G7^2.3)</f>
        <v>-12.162371493874939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5</v>
      </c>
      <c r="G8" s="11">
        <f t="shared" si="0"/>
        <v>-5</v>
      </c>
      <c r="H8" s="11">
        <f>IF(G8&lt;0,-1*(ABS(G8)+0.1*ABS(G8)^1.7),G8+0.1*G8^1.7)</f>
        <v>-6.5425846568000239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2</v>
      </c>
      <c r="G9" s="11">
        <f t="shared" si="0"/>
        <v>-2</v>
      </c>
      <c r="H9" s="11">
        <f>IF(G9&lt;0,-0.5*(ABS(G9)^1.6),0.5*G9^1.6)</f>
        <v>-1.515716566510398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-0.50905683493188114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10+SUM(H2:H9)+A15*B15</f>
        <v>-29.733530177916037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SUM(F27:F29)+SUM(F32:F33)+F36+SUM(F38:F48)+SUM(F50:F79)+SUM(F81:F119)+SUM(F121:F157)+SUM(F175:F182)+SUM(F193:F198)+SUM(F209:F215)-2.5</f>
        <v>-2.5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-29.733530177916037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-30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193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193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193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193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193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193">
        <v>0</v>
      </c>
      <c r="B37" s="139"/>
      <c r="C37" s="71" t="s">
        <v>184</v>
      </c>
      <c r="D37" s="46" t="s">
        <v>185</v>
      </c>
      <c r="E37" s="196"/>
      <c r="F37" s="47" t="s">
        <v>146</v>
      </c>
      <c r="G37" s="48">
        <f>A37*10</f>
        <v>0</v>
      </c>
    </row>
    <row r="38" spans="1:7" ht="12" customHeight="1" x14ac:dyDescent="0.2">
      <c r="A38" s="193">
        <v>0</v>
      </c>
      <c r="B38" s="8">
        <v>0</v>
      </c>
      <c r="C38" s="206" t="s">
        <v>251</v>
      </c>
      <c r="D38" s="72">
        <f>6*B38</f>
        <v>0</v>
      </c>
      <c r="E38" s="196"/>
      <c r="F38" s="93">
        <f t="shared" ref="F38:F48" si="1">A38*D38</f>
        <v>0</v>
      </c>
      <c r="G38" s="94"/>
    </row>
    <row r="39" spans="1:7" ht="12" customHeight="1" x14ac:dyDescent="0.2">
      <c r="A39" s="193">
        <v>0</v>
      </c>
      <c r="B39" s="139"/>
      <c r="C39" s="71" t="s">
        <v>110</v>
      </c>
      <c r="D39" s="72">
        <v>6</v>
      </c>
      <c r="E39" s="196"/>
      <c r="F39" s="93">
        <f t="shared" si="1"/>
        <v>0</v>
      </c>
      <c r="G39" s="94"/>
    </row>
    <row r="40" spans="1:7" ht="12" customHeight="1" x14ac:dyDescent="0.2">
      <c r="A40" s="193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193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193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193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200">
        <v>1</v>
      </c>
      <c r="B45" s="139"/>
      <c r="C45" s="138" t="s">
        <v>16</v>
      </c>
      <c r="D45" s="155">
        <f>D8/2</f>
        <v>0</v>
      </c>
      <c r="E45" s="92"/>
      <c r="F45" s="155">
        <f t="shared" si="1"/>
        <v>0</v>
      </c>
      <c r="G45" s="138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193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193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193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193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202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193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193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193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193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193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193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193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193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193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201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193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193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202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193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193">
        <v>0</v>
      </c>
      <c r="B79" s="8">
        <v>0</v>
      </c>
      <c r="C79" s="207" t="s">
        <v>232</v>
      </c>
      <c r="D79" s="195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193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193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193">
        <v>0</v>
      </c>
      <c r="B97" s="139"/>
      <c r="C97" s="71" t="s">
        <v>127</v>
      </c>
      <c r="D97" s="45">
        <f>D2/5</f>
        <v>0</v>
      </c>
      <c r="E97" s="92"/>
      <c r="F97" s="194">
        <f t="shared" ref="F97:F107" si="4">A97*D97</f>
        <v>0</v>
      </c>
      <c r="G97" s="147"/>
    </row>
    <row r="98" spans="1:7" ht="12" customHeight="1" x14ac:dyDescent="0.2">
      <c r="A98" s="193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193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202">
        <v>0</v>
      </c>
      <c r="B100" s="10">
        <v>0</v>
      </c>
      <c r="C100" s="97" t="s">
        <v>129</v>
      </c>
      <c r="D100" s="65">
        <f>B100</f>
        <v>0</v>
      </c>
      <c r="E100" s="92"/>
      <c r="F100" s="197">
        <f t="shared" si="4"/>
        <v>0</v>
      </c>
      <c r="G100" s="100"/>
    </row>
    <row r="101" spans="1:7" ht="12" customHeight="1" x14ac:dyDescent="0.2">
      <c r="A101" s="201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02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193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193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193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193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202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193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193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193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193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201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193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193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202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202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203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203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203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203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195">
        <f>B124/2.5</f>
        <v>0</v>
      </c>
      <c r="E124" s="92"/>
      <c r="F124" s="203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203">
        <f>A125*D125</f>
        <v>0</v>
      </c>
      <c r="G125" s="53"/>
    </row>
    <row r="126" spans="1:7" s="76" customFormat="1" ht="12" customHeight="1" x14ac:dyDescent="0.2">
      <c r="A126" s="201">
        <v>0</v>
      </c>
      <c r="B126" s="142"/>
      <c r="C126" s="95" t="s">
        <v>78</v>
      </c>
      <c r="D126" s="49">
        <f>D6/2</f>
        <v>0</v>
      </c>
      <c r="E126" s="96"/>
      <c r="F126" s="198">
        <f t="shared" ref="F126:F133" si="6">A126*D126</f>
        <v>0</v>
      </c>
      <c r="G126" s="51"/>
    </row>
    <row r="127" spans="1:7" s="77" customFormat="1" ht="12" customHeight="1" x14ac:dyDescent="0.2">
      <c r="A127" s="193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193">
        <v>0</v>
      </c>
      <c r="B128" s="134">
        <v>0</v>
      </c>
      <c r="C128" s="206" t="s">
        <v>257</v>
      </c>
      <c r="D128" s="264">
        <f>(4-B128)/2</f>
        <v>2</v>
      </c>
      <c r="E128" s="92"/>
      <c r="F128" s="203">
        <f t="shared" si="6"/>
        <v>0</v>
      </c>
      <c r="G128" s="53"/>
    </row>
    <row r="129" spans="1:7" s="77" customFormat="1" ht="12" customHeight="1" x14ac:dyDescent="0.2">
      <c r="A129" s="193">
        <v>0</v>
      </c>
      <c r="B129" s="139"/>
      <c r="C129" s="71" t="s">
        <v>81</v>
      </c>
      <c r="D129" s="45">
        <v>2</v>
      </c>
      <c r="E129" s="92"/>
      <c r="F129" s="203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260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261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235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35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35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235">
        <f t="shared" si="7"/>
        <v>0</v>
      </c>
      <c r="G142" s="221"/>
    </row>
    <row r="143" spans="1:7" s="76" customFormat="1" ht="12" customHeight="1" x14ac:dyDescent="0.2">
      <c r="A143" s="201">
        <v>0</v>
      </c>
      <c r="B143" s="9">
        <v>0</v>
      </c>
      <c r="C143" s="95" t="s">
        <v>93</v>
      </c>
      <c r="D143" s="49">
        <f>B143</f>
        <v>0</v>
      </c>
      <c r="E143" s="96"/>
      <c r="F143" s="198">
        <f t="shared" si="7"/>
        <v>0</v>
      </c>
      <c r="G143" s="51"/>
    </row>
    <row r="144" spans="1:7" s="80" customFormat="1" ht="12" customHeight="1" x14ac:dyDescent="0.2">
      <c r="A144" s="202">
        <v>0</v>
      </c>
      <c r="B144" s="141"/>
      <c r="C144" s="97" t="s">
        <v>94</v>
      </c>
      <c r="D144" s="54">
        <v>4</v>
      </c>
      <c r="E144" s="98"/>
      <c r="F144" s="204">
        <f t="shared" si="7"/>
        <v>0</v>
      </c>
      <c r="G144" s="56"/>
    </row>
    <row r="145" spans="1:7" ht="12" customHeight="1" x14ac:dyDescent="0.2">
      <c r="A145" s="193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193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193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193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01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198">
        <f t="shared" ref="F149:F157" si="8">A149*D149</f>
        <v>0</v>
      </c>
      <c r="G149" s="51"/>
    </row>
    <row r="150" spans="1:7" s="80" customFormat="1" ht="12" customHeight="1" x14ac:dyDescent="0.2">
      <c r="A150" s="202">
        <v>0</v>
      </c>
      <c r="B150" s="141"/>
      <c r="C150" s="97" t="s">
        <v>99</v>
      </c>
      <c r="D150" s="54">
        <f>D9/2</f>
        <v>0</v>
      </c>
      <c r="E150" s="98"/>
      <c r="F150" s="204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235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261">
        <f t="shared" si="8"/>
        <v>0</v>
      </c>
      <c r="G153" s="222"/>
    </row>
    <row r="154" spans="1:7" ht="12" customHeight="1" x14ac:dyDescent="0.2">
      <c r="A154" s="193">
        <v>0</v>
      </c>
      <c r="B154" s="139"/>
      <c r="C154" s="71" t="s">
        <v>105</v>
      </c>
      <c r="D154" s="45">
        <f>D3/2</f>
        <v>0</v>
      </c>
      <c r="E154" s="92"/>
      <c r="F154" s="203">
        <f t="shared" si="8"/>
        <v>0</v>
      </c>
      <c r="G154" s="53"/>
    </row>
    <row r="155" spans="1:7" ht="12" customHeight="1" x14ac:dyDescent="0.2">
      <c r="A155" s="193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203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193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193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193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193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193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202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201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202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35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35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35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35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35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35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193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193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193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193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193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35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195">
        <f>D12/2+D13/2</f>
        <v>0</v>
      </c>
      <c r="E197" s="92"/>
      <c r="F197" s="235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35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193">
        <v>0</v>
      </c>
      <c r="B203" s="44"/>
      <c r="C203" s="71" t="s">
        <v>122</v>
      </c>
      <c r="D203" s="195">
        <f>D202</f>
        <v>-3</v>
      </c>
      <c r="E203" s="77"/>
      <c r="F203" s="110">
        <f>A203*D203</f>
        <v>0</v>
      </c>
    </row>
    <row r="204" spans="1:7" ht="12" customHeight="1" x14ac:dyDescent="0.2">
      <c r="A204" s="193">
        <v>0</v>
      </c>
      <c r="B204" s="44"/>
      <c r="C204" s="71" t="s">
        <v>123</v>
      </c>
      <c r="D204" s="195">
        <f>2*D202</f>
        <v>-6</v>
      </c>
      <c r="E204" s="77"/>
      <c r="F204" s="110">
        <f>A204*D204</f>
        <v>0</v>
      </c>
    </row>
    <row r="205" spans="1:7" ht="12" customHeight="1" x14ac:dyDescent="0.2">
      <c r="A205" s="193">
        <v>0</v>
      </c>
      <c r="B205" s="44"/>
      <c r="C205" s="71" t="s">
        <v>124</v>
      </c>
      <c r="D205" s="195">
        <f>3*D202</f>
        <v>-9</v>
      </c>
      <c r="E205" s="77"/>
      <c r="F205" s="110">
        <f>A205*D205</f>
        <v>0</v>
      </c>
    </row>
    <row r="206" spans="1:7" ht="12" customHeight="1" x14ac:dyDescent="0.2">
      <c r="A206" s="193">
        <v>0</v>
      </c>
      <c r="B206" s="44"/>
      <c r="C206" s="71" t="s">
        <v>125</v>
      </c>
      <c r="D206" s="195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195">
        <f>D12/2+D13/2</f>
        <v>0</v>
      </c>
      <c r="E213" s="92"/>
      <c r="F213" s="235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35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35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4:B185 B193 B160 B163 A159 A162 B121 A118" xr:uid="{00000000-0002-0000-0300-000000000000}">
      <formula1>"0,1,2,3,4,5,6"</formula1>
    </dataValidation>
    <dataValidation type="list" allowBlank="1" showInputMessage="1" showErrorMessage="1" sqref="B212 B198 B195 B177 B214 B180 B29 B84 B72 B38 B40:B41 B54 B70 B66 B101 B119 B103" xr:uid="{00000000-0002-0000-0300-000001000000}">
      <formula1>"0,1,2,3,4,5"</formula1>
    </dataValidation>
    <dataValidation type="list" allowBlank="1" showInputMessage="1" showErrorMessage="1" sqref="B200" xr:uid="{00000000-0002-0000-0300-000002000000}">
      <formula1>"0,1,2,3"</formula1>
    </dataValidation>
    <dataValidation type="list" allowBlank="1" showInputMessage="1" showErrorMessage="1" sqref="B201 F2" xr:uid="{00000000-0002-0000-0300-000003000000}">
      <formula1>"0,5,7,5,10,12,5,15,17,5,20,22,5,25,27,5,30"</formula1>
    </dataValidation>
    <dataValidation type="list" allowBlank="1" showInputMessage="1" showErrorMessage="1" sqref="A203:A207 A193:A198 A187:A191 A209:A215 A175:A182 A163 A167:A173 A160 B94:B96 A32:A93 A15:A21 A27:A29 A97:A117 A119:A157" xr:uid="{00000000-0002-0000-0300-000004000000}">
      <formula1>"0,1"</formula1>
    </dataValidation>
    <dataValidation type="list" allowBlank="1" showInputMessage="1" showErrorMessage="1" sqref="B152 B156" xr:uid="{00000000-0002-0000-0300-000005000000}">
      <formula1>"-4,-3,-2,-1,0,1,2,3,4,5,6,7,8,9,10"</formula1>
    </dataValidation>
    <dataValidation type="list" allowBlank="1" showInputMessage="1" showErrorMessage="1" sqref="B138" xr:uid="{00000000-0002-0000-0300-000006000000}">
      <formula1>"0,2,5,5,7,5,10,12,5,15,17,5,20,22,5,25,27,5,30"</formula1>
    </dataValidation>
    <dataValidation type="list" allowBlank="1" showInputMessage="1" showErrorMessage="1" sqref="B151" xr:uid="{00000000-0002-0000-0300-000007000000}">
      <formula1>"1,2,3,4,5,6"</formula1>
    </dataValidation>
    <dataValidation type="list" allowBlank="1" showInputMessage="1" showErrorMessage="1" sqref="B124 D2 B52 B79 B107 B155" xr:uid="{00000000-0002-0000-0300-000008000000}">
      <formula1>$L$1:$L$13</formula1>
    </dataValidation>
    <dataValidation type="list" allowBlank="1" showInputMessage="1" showErrorMessage="1" sqref="B165 B149 B143 B141 B104 D3:D9 D12:D13 F3:F9 B89 B92 B83 B100 B128 B118" xr:uid="{00000000-0002-0000-0300-000009000000}">
      <formula1>"0,1,2,3,4,5,6,7,8,9,10,11,12,13,14,15,16,17,18,19,20"</formula1>
    </dataValidation>
    <dataValidation type="list" allowBlank="1" showInputMessage="1" showErrorMessage="1" sqref="D11" xr:uid="{00000000-0002-0000-0300-00000A000000}">
      <formula1>"0,0,5,1,2,3,4,5,6,7,8,9,10,11,12,13,14,15,16,17,18,19,20"</formula1>
    </dataValidation>
    <dataValidation type="list" allowBlank="1" showInputMessage="1" showErrorMessage="1" sqref="B51" xr:uid="{00000000-0002-0000-0300-00000B000000}">
      <formula1>"-4,-3,-2,-1,0,+1,+2,+3,+4"</formula1>
    </dataValidation>
    <dataValidation type="list" allowBlank="1" showInputMessage="1" showErrorMessage="1" sqref="B53" xr:uid="{00000000-0002-0000-0300-00000C000000}">
      <formula1>"0,1,2,3,4"</formula1>
    </dataValidation>
    <dataValidation type="list" allowBlank="1" showInputMessage="1" showErrorMessage="1" sqref="B63 B28 B60:B61" xr:uid="{00000000-0002-0000-0300-00000D000000}">
      <formula1>"0,1,2,3,4,5,6,7,8,9,10"</formula1>
    </dataValidation>
    <dataValidation type="list" allowBlank="1" showInputMessage="1" showErrorMessage="1" sqref="B125" xr:uid="{00000000-0002-0000-03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5"/>
  <sheetViews>
    <sheetView topLeftCell="A61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207</v>
      </c>
      <c r="G1" s="353"/>
      <c r="H1" s="353"/>
      <c r="I1" s="353"/>
      <c r="L1" s="205">
        <v>0</v>
      </c>
    </row>
    <row r="2" spans="1:12" ht="12" customHeight="1" x14ac:dyDescent="0.2">
      <c r="D2" s="5">
        <v>10</v>
      </c>
      <c r="E2" s="13" t="s">
        <v>0</v>
      </c>
      <c r="F2" s="14">
        <v>10</v>
      </c>
      <c r="G2" s="11">
        <f>(D2-F2)/2.5</f>
        <v>0</v>
      </c>
      <c r="H2" s="11">
        <f>IF(G2&lt;0,ABS(G2)^1.4*-1,G2^1.4)</f>
        <v>0</v>
      </c>
      <c r="L2" s="205">
        <v>2.5</v>
      </c>
    </row>
    <row r="3" spans="1:12" ht="12" customHeight="1" x14ac:dyDescent="0.2">
      <c r="D3" s="5">
        <v>3</v>
      </c>
      <c r="E3" s="13" t="s">
        <v>1</v>
      </c>
      <c r="F3" s="14">
        <v>3</v>
      </c>
      <c r="G3" s="11">
        <f t="shared" ref="G3:G9" si="0">D3-F3</f>
        <v>0</v>
      </c>
      <c r="H3" s="11">
        <f>IF(G3&lt;0,-1*(ABS(G3)+0.1*ABS(G3)^1.7),G3+0.1*G3^1.7)</f>
        <v>0</v>
      </c>
      <c r="I3" s="15" t="s">
        <v>153</v>
      </c>
      <c r="L3" s="205">
        <v>5</v>
      </c>
    </row>
    <row r="4" spans="1:12" ht="12" customHeight="1" x14ac:dyDescent="0.2">
      <c r="D4" s="5">
        <v>2</v>
      </c>
      <c r="E4" s="13" t="s">
        <v>2</v>
      </c>
      <c r="F4" s="14">
        <v>2</v>
      </c>
      <c r="G4" s="11">
        <f t="shared" si="0"/>
        <v>0</v>
      </c>
      <c r="H4" s="11">
        <f>IF(G4&lt;0,-1*(ABS(G4)+0.1*ABS(G4)^1.7),G4+0.1*G4^1.7)</f>
        <v>0</v>
      </c>
      <c r="I4" s="16" t="s">
        <v>50</v>
      </c>
      <c r="L4" s="205">
        <v>7.5</v>
      </c>
    </row>
    <row r="5" spans="1:12" ht="12" customHeight="1" x14ac:dyDescent="0.2">
      <c r="D5" s="5">
        <v>6</v>
      </c>
      <c r="E5" s="13" t="s">
        <v>3</v>
      </c>
      <c r="F5" s="14">
        <v>6</v>
      </c>
      <c r="G5" s="11">
        <f t="shared" si="0"/>
        <v>0</v>
      </c>
      <c r="H5" s="11">
        <f>IF(G5&lt;0,-1*(ABS(G5)+0.1*ABS(G5)^2.3),G5+0.1*G5^2.3)</f>
        <v>0</v>
      </c>
      <c r="L5" s="205">
        <v>10</v>
      </c>
    </row>
    <row r="6" spans="1:12" ht="12" customHeight="1" x14ac:dyDescent="0.2">
      <c r="D6" s="5">
        <v>2</v>
      </c>
      <c r="E6" s="13" t="s">
        <v>4</v>
      </c>
      <c r="F6" s="14">
        <v>2</v>
      </c>
      <c r="G6" s="11">
        <f t="shared" si="0"/>
        <v>0</v>
      </c>
      <c r="H6" s="11">
        <f>IF(G6&lt;0,-1*(ABS(G6)+0.1*ABS(G6)^1.7),G6+0.1*G6^1.7)</f>
        <v>0</v>
      </c>
      <c r="L6" s="205">
        <v>12.5</v>
      </c>
    </row>
    <row r="7" spans="1:12" ht="12" customHeight="1" x14ac:dyDescent="0.2">
      <c r="D7" s="5">
        <v>4</v>
      </c>
      <c r="E7" s="13" t="s">
        <v>5</v>
      </c>
      <c r="F7" s="14">
        <v>4</v>
      </c>
      <c r="G7" s="11">
        <f t="shared" si="0"/>
        <v>0</v>
      </c>
      <c r="H7" s="11">
        <f>IF(G7&lt;0,-1*(ABS(G7)+0.1*ABS(G7)^2.3),G7+0.1*G7^2.3)</f>
        <v>0</v>
      </c>
      <c r="L7" s="205">
        <v>15</v>
      </c>
    </row>
    <row r="8" spans="1:12" ht="12" customHeight="1" x14ac:dyDescent="0.2">
      <c r="D8" s="5">
        <v>4</v>
      </c>
      <c r="E8" s="13" t="s">
        <v>25</v>
      </c>
      <c r="F8" s="14">
        <v>4</v>
      </c>
      <c r="G8" s="11">
        <f t="shared" si="0"/>
        <v>0</v>
      </c>
      <c r="H8" s="11">
        <f>IF(G8&lt;0,-1*(ABS(G8)+0.1*ABS(G8)^1.7),G8+0.1*G8^1.7)</f>
        <v>0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0</v>
      </c>
      <c r="G9" s="11">
        <f t="shared" si="0"/>
        <v>0</v>
      </c>
      <c r="H9" s="11">
        <f>IF(G9&lt;0,-0.5*(ABS(G9)^1.6),0.5*G9^1.6)</f>
        <v>0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2</v>
      </c>
      <c r="C15" s="19" t="s">
        <v>200</v>
      </c>
    </row>
    <row r="16" spans="1:12" ht="12" customHeight="1" x14ac:dyDescent="0.2">
      <c r="A16" s="7">
        <v>1</v>
      </c>
      <c r="B16" s="20">
        <f>0.8*A16</f>
        <v>0.8</v>
      </c>
      <c r="C16" s="21" t="s">
        <v>148</v>
      </c>
      <c r="I16" s="12" t="s">
        <v>138</v>
      </c>
      <c r="J16" s="22">
        <f>10+SUM(H2:H9)+A15*B15</f>
        <v>10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SUM(F27:F29)+SUM(F32:F33)+F36+SUM(F38:F48)+SUM(F50:F79)+SUM(F81:F119)+SUM(F121:F157)+SUM(F175:F182)+SUM(F193:F198)+SUM(F209:F215)-3.5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0.8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10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10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2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1.3333333333333333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193">
        <v>0</v>
      </c>
      <c r="B32" s="139"/>
      <c r="C32" s="91" t="s">
        <v>10</v>
      </c>
      <c r="D32" s="45">
        <f>D8</f>
        <v>4</v>
      </c>
      <c r="E32" s="92"/>
      <c r="F32" s="93">
        <f>A32*D32</f>
        <v>0</v>
      </c>
      <c r="G32" s="94"/>
    </row>
    <row r="33" spans="1:7" ht="12" customHeight="1" x14ac:dyDescent="0.2">
      <c r="A33" s="193">
        <v>0</v>
      </c>
      <c r="B33" s="139"/>
      <c r="C33" s="71" t="s">
        <v>11</v>
      </c>
      <c r="D33" s="45">
        <f>(D5+D8)*D2/20</f>
        <v>5</v>
      </c>
      <c r="E33" s="92"/>
      <c r="F33" s="93">
        <f>A33*D33</f>
        <v>0</v>
      </c>
      <c r="G33" s="94"/>
    </row>
    <row r="34" spans="1:7" ht="12" customHeight="1" x14ac:dyDescent="0.2">
      <c r="A34" s="193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193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193">
        <v>0</v>
      </c>
      <c r="B36" s="139"/>
      <c r="C36" s="71" t="s">
        <v>188</v>
      </c>
      <c r="D36" s="45">
        <f>D6*1.5</f>
        <v>3</v>
      </c>
      <c r="E36" s="92"/>
      <c r="F36" s="93">
        <f>A36*D36</f>
        <v>0</v>
      </c>
      <c r="G36" s="94"/>
    </row>
    <row r="37" spans="1:7" ht="12" customHeight="1" x14ac:dyDescent="0.2">
      <c r="A37" s="193">
        <v>0</v>
      </c>
      <c r="B37" s="139"/>
      <c r="C37" s="71" t="s">
        <v>184</v>
      </c>
      <c r="D37" s="46" t="s">
        <v>185</v>
      </c>
      <c r="E37" s="196"/>
      <c r="F37" s="47" t="s">
        <v>146</v>
      </c>
      <c r="G37" s="48">
        <f>A37*10</f>
        <v>0</v>
      </c>
    </row>
    <row r="38" spans="1:7" ht="12" customHeight="1" x14ac:dyDescent="0.2">
      <c r="A38" s="193">
        <v>0</v>
      </c>
      <c r="B38" s="8">
        <v>0</v>
      </c>
      <c r="C38" s="206" t="s">
        <v>251</v>
      </c>
      <c r="D38" s="72">
        <f>6*B38</f>
        <v>0</v>
      </c>
      <c r="E38" s="196"/>
      <c r="F38" s="93">
        <f t="shared" ref="F38:F48" si="1">A38*D38</f>
        <v>0</v>
      </c>
      <c r="G38" s="94"/>
    </row>
    <row r="39" spans="1:7" ht="12" customHeight="1" x14ac:dyDescent="0.2">
      <c r="A39" s="193">
        <v>0</v>
      </c>
      <c r="B39" s="139"/>
      <c r="C39" s="71" t="s">
        <v>110</v>
      </c>
      <c r="D39" s="72">
        <v>6</v>
      </c>
      <c r="E39" s="196"/>
      <c r="F39" s="93">
        <f t="shared" si="1"/>
        <v>0</v>
      </c>
      <c r="G39" s="94"/>
    </row>
    <row r="40" spans="1:7" ht="12" customHeight="1" x14ac:dyDescent="0.2">
      <c r="A40" s="193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193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193">
        <v>0</v>
      </c>
      <c r="B42" s="139"/>
      <c r="C42" s="71" t="s">
        <v>13</v>
      </c>
      <c r="D42" s="45">
        <f>(D4+D5/2)*D2/12</f>
        <v>4.166666666666667</v>
      </c>
      <c r="E42" s="92"/>
      <c r="F42" s="93">
        <f t="shared" si="1"/>
        <v>0</v>
      </c>
      <c r="G42" s="94"/>
    </row>
    <row r="43" spans="1:7" ht="12" customHeight="1" x14ac:dyDescent="0.2">
      <c r="A43" s="193">
        <v>0</v>
      </c>
      <c r="B43" s="139"/>
      <c r="C43" s="71" t="s">
        <v>14</v>
      </c>
      <c r="D43" s="45">
        <f>POWER(MAX((D3+D6+D7+D8)/2+D4+D5-8,1),1.6)*SQRT(D2/10)/POWER(5+D9,0.7)*(1+B103)^(1/3)/6</f>
        <v>1.0795210549221872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2.5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2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1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2</v>
      </c>
      <c r="E48" s="98"/>
      <c r="F48" s="55">
        <f t="shared" si="1"/>
        <v>0</v>
      </c>
      <c r="G48" s="56"/>
    </row>
    <row r="49" spans="1:7" ht="12" customHeight="1" x14ac:dyDescent="0.2">
      <c r="A49" s="193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193">
        <v>0</v>
      </c>
      <c r="B50" s="139"/>
      <c r="C50" s="71" t="s">
        <v>21</v>
      </c>
      <c r="D50" s="45">
        <f>(D4+D6)*D2/20</f>
        <v>2</v>
      </c>
      <c r="E50" s="92"/>
      <c r="F50" s="93">
        <f>A50*D50</f>
        <v>0</v>
      </c>
      <c r="G50" s="94"/>
    </row>
    <row r="51" spans="1:7" ht="12" customHeight="1" x14ac:dyDescent="0.2">
      <c r="A51" s="193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193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202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193">
        <v>0</v>
      </c>
      <c r="B56" s="139"/>
      <c r="C56" s="70" t="s">
        <v>189</v>
      </c>
      <c r="D56" s="45">
        <f>D7/3+D8/1.5</f>
        <v>4</v>
      </c>
      <c r="E56" s="92"/>
      <c r="F56" s="363">
        <f>A56*D56+A57*D57</f>
        <v>0</v>
      </c>
      <c r="G56" s="147"/>
    </row>
    <row r="57" spans="1:7" ht="12" customHeight="1" x14ac:dyDescent="0.2">
      <c r="A57" s="193">
        <v>0</v>
      </c>
      <c r="B57" s="139"/>
      <c r="C57" s="70" t="s">
        <v>190</v>
      </c>
      <c r="D57" s="118">
        <f>4+D7/3</f>
        <v>5.333333333333333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2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2.5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1.3333333333333333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193">
        <v>0</v>
      </c>
      <c r="B61" s="8">
        <v>0</v>
      </c>
      <c r="C61" s="71" t="s">
        <v>28</v>
      </c>
      <c r="D61" s="45">
        <f>(B61*1.5-D8)/2</f>
        <v>-2</v>
      </c>
      <c r="E61" s="92"/>
      <c r="F61" s="93">
        <f t="shared" si="2"/>
        <v>0</v>
      </c>
      <c r="G61" s="94"/>
    </row>
    <row r="62" spans="1:7" ht="12" customHeight="1" x14ac:dyDescent="0.2">
      <c r="A62" s="193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8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2.6666666666666665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193">
        <v>0</v>
      </c>
      <c r="B68" s="139"/>
      <c r="C68" s="206" t="s">
        <v>233</v>
      </c>
      <c r="D68" s="45">
        <f>(D2+D8)/3</f>
        <v>4.666666666666667</v>
      </c>
      <c r="E68" s="92"/>
      <c r="F68" s="93">
        <f t="shared" si="2"/>
        <v>0</v>
      </c>
      <c r="G68" s="94"/>
    </row>
    <row r="69" spans="1:7" ht="12" customHeight="1" x14ac:dyDescent="0.2">
      <c r="A69" s="193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193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193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193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201">
        <v>0</v>
      </c>
      <c r="B74" s="142"/>
      <c r="C74" s="208" t="s">
        <v>239</v>
      </c>
      <c r="D74" s="133">
        <f>-D7/3</f>
        <v>-1.3333333333333333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193">
        <v>0</v>
      </c>
      <c r="B75" s="139"/>
      <c r="C75" s="206" t="s">
        <v>240</v>
      </c>
      <c r="D75" s="118">
        <f>-D7/2</f>
        <v>-2</v>
      </c>
      <c r="E75" s="92"/>
      <c r="F75" s="350"/>
      <c r="G75" s="60"/>
    </row>
    <row r="76" spans="1:7" s="77" customFormat="1" ht="12" customHeight="1" x14ac:dyDescent="0.2">
      <c r="A76" s="193">
        <v>0</v>
      </c>
      <c r="B76" s="139"/>
      <c r="C76" s="206" t="s">
        <v>241</v>
      </c>
      <c r="D76" s="118">
        <f>-D7</f>
        <v>-4</v>
      </c>
      <c r="E76" s="92"/>
      <c r="F76" s="350"/>
      <c r="G76" s="60"/>
    </row>
    <row r="77" spans="1:7" ht="12" customHeight="1" x14ac:dyDescent="0.2">
      <c r="A77" s="202">
        <v>0</v>
      </c>
      <c r="B77" s="141"/>
      <c r="C77" s="209" t="s">
        <v>242</v>
      </c>
      <c r="D77" s="61">
        <f>-D7*1.5</f>
        <v>-6</v>
      </c>
      <c r="E77" s="92"/>
      <c r="F77" s="351"/>
      <c r="G77" s="151"/>
    </row>
    <row r="78" spans="1:7" ht="12" customHeight="1" x14ac:dyDescent="0.2">
      <c r="A78" s="193">
        <v>0</v>
      </c>
      <c r="B78" s="139"/>
      <c r="C78" s="71" t="s">
        <v>40</v>
      </c>
      <c r="D78" s="45">
        <f>D6/2</f>
        <v>1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193">
        <v>0</v>
      </c>
      <c r="B79" s="8">
        <v>0</v>
      </c>
      <c r="C79" s="207" t="s">
        <v>232</v>
      </c>
      <c r="D79" s="195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193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1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4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1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57">
        <v>1</v>
      </c>
      <c r="B90" s="139"/>
      <c r="C90" s="119" t="s">
        <v>50</v>
      </c>
      <c r="D90" s="156">
        <f>(D3+D7)/2</f>
        <v>3.5</v>
      </c>
      <c r="E90" s="98"/>
      <c r="F90" s="156">
        <f t="shared" si="3"/>
        <v>3.5</v>
      </c>
      <c r="G90" s="119"/>
    </row>
    <row r="91" spans="1:7" ht="12" customHeight="1" x14ac:dyDescent="0.2">
      <c r="A91" s="193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1.3333333333333333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2.6666666666666665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2.6666666666666665</v>
      </c>
      <c r="E96" s="92"/>
      <c r="F96" s="366"/>
      <c r="G96" s="100"/>
    </row>
    <row r="97" spans="1:7" ht="12" customHeight="1" x14ac:dyDescent="0.2">
      <c r="A97" s="193">
        <v>0</v>
      </c>
      <c r="B97" s="139"/>
      <c r="C97" s="71" t="s">
        <v>127</v>
      </c>
      <c r="D97" s="45">
        <f>D2/5</f>
        <v>2</v>
      </c>
      <c r="E97" s="92"/>
      <c r="F97" s="194">
        <f t="shared" ref="F97:F107" si="4">A97*D97</f>
        <v>0</v>
      </c>
      <c r="G97" s="147"/>
    </row>
    <row r="98" spans="1:7" ht="12" customHeight="1" x14ac:dyDescent="0.2">
      <c r="A98" s="193">
        <v>0</v>
      </c>
      <c r="B98" s="139"/>
      <c r="C98" s="71" t="s">
        <v>159</v>
      </c>
      <c r="D98" s="45">
        <f>D8/1.5</f>
        <v>2.6666666666666665</v>
      </c>
      <c r="E98" s="92"/>
      <c r="F98" s="199">
        <f t="shared" si="4"/>
        <v>0</v>
      </c>
      <c r="G98" s="94"/>
    </row>
    <row r="99" spans="1:7" ht="12" customHeight="1" x14ac:dyDescent="0.2">
      <c r="A99" s="193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202">
        <v>0</v>
      </c>
      <c r="B100" s="10">
        <v>0</v>
      </c>
      <c r="C100" s="97" t="s">
        <v>129</v>
      </c>
      <c r="D100" s="65">
        <f>B100</f>
        <v>0</v>
      </c>
      <c r="E100" s="92"/>
      <c r="F100" s="197">
        <f t="shared" si="4"/>
        <v>0</v>
      </c>
      <c r="G100" s="100"/>
    </row>
    <row r="101" spans="1:7" ht="12" customHeight="1" x14ac:dyDescent="0.2">
      <c r="A101" s="201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02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193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193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193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193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202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193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193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193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193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201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193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193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202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202">
        <v>0</v>
      </c>
      <c r="B116" s="139"/>
      <c r="C116" s="79" t="s">
        <v>225</v>
      </c>
      <c r="D116" s="61">
        <f>D7*1.5</f>
        <v>6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2.6666666666666665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B118*A118/2</f>
        <v>0</v>
      </c>
      <c r="E118" s="104"/>
      <c r="F118" s="153">
        <f>A118*D118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203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203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203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4</v>
      </c>
      <c r="E123" s="92"/>
      <c r="F123" s="203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195">
        <f>B124/2.5</f>
        <v>0</v>
      </c>
      <c r="E124" s="92"/>
      <c r="F124" s="203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203">
        <f>A125*D125</f>
        <v>0</v>
      </c>
      <c r="G125" s="53"/>
    </row>
    <row r="126" spans="1:7" s="76" customFormat="1" ht="12" customHeight="1" x14ac:dyDescent="0.2">
      <c r="A126" s="201">
        <v>0</v>
      </c>
      <c r="B126" s="142"/>
      <c r="C126" s="95" t="s">
        <v>78</v>
      </c>
      <c r="D126" s="49">
        <f>D6/2</f>
        <v>1</v>
      </c>
      <c r="E126" s="96"/>
      <c r="F126" s="198">
        <f t="shared" ref="F126:F133" si="6">A126*D126</f>
        <v>0</v>
      </c>
      <c r="G126" s="51"/>
    </row>
    <row r="127" spans="1:7" s="77" customFormat="1" ht="12" customHeight="1" x14ac:dyDescent="0.2">
      <c r="A127" s="193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193">
        <v>0</v>
      </c>
      <c r="B128" s="134">
        <v>0</v>
      </c>
      <c r="C128" s="206" t="s">
        <v>257</v>
      </c>
      <c r="D128" s="264">
        <f>(4-B128)/2</f>
        <v>2</v>
      </c>
      <c r="E128" s="92"/>
      <c r="F128" s="203">
        <f t="shared" si="6"/>
        <v>0</v>
      </c>
      <c r="G128" s="53"/>
    </row>
    <row r="129" spans="1:7" s="77" customFormat="1" ht="12" customHeight="1" x14ac:dyDescent="0.2">
      <c r="A129" s="193">
        <v>0</v>
      </c>
      <c r="B129" s="139"/>
      <c r="C129" s="71" t="s">
        <v>81</v>
      </c>
      <c r="D129" s="45">
        <v>2</v>
      </c>
      <c r="E129" s="92"/>
      <c r="F129" s="203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2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5</v>
      </c>
      <c r="E132" s="96"/>
      <c r="F132" s="260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1.5</v>
      </c>
      <c r="E133" s="98"/>
      <c r="F133" s="261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1.3333333333333333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2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4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6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235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35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35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235">
        <f t="shared" si="7"/>
        <v>0</v>
      </c>
      <c r="G142" s="221"/>
    </row>
    <row r="143" spans="1:7" s="76" customFormat="1" ht="12" customHeight="1" x14ac:dyDescent="0.2">
      <c r="A143" s="201">
        <v>0</v>
      </c>
      <c r="B143" s="9">
        <v>0</v>
      </c>
      <c r="C143" s="95" t="s">
        <v>93</v>
      </c>
      <c r="D143" s="49">
        <f>B143</f>
        <v>0</v>
      </c>
      <c r="E143" s="96"/>
      <c r="F143" s="198">
        <f t="shared" si="7"/>
        <v>0</v>
      </c>
      <c r="G143" s="51"/>
    </row>
    <row r="144" spans="1:7" s="80" customFormat="1" ht="12" customHeight="1" x14ac:dyDescent="0.2">
      <c r="A144" s="202">
        <v>0</v>
      </c>
      <c r="B144" s="141"/>
      <c r="C144" s="97" t="s">
        <v>94</v>
      </c>
      <c r="D144" s="54">
        <v>4</v>
      </c>
      <c r="E144" s="98"/>
      <c r="F144" s="204">
        <f t="shared" si="7"/>
        <v>0</v>
      </c>
      <c r="G144" s="56"/>
    </row>
    <row r="145" spans="1:7" ht="12" customHeight="1" x14ac:dyDescent="0.2">
      <c r="A145" s="193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193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193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193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01">
        <v>0</v>
      </c>
      <c r="B149" s="134">
        <v>0</v>
      </c>
      <c r="C149" s="208" t="s">
        <v>258</v>
      </c>
      <c r="D149" s="49">
        <f>(B149-4)*D7/3</f>
        <v>-5.333333333333333</v>
      </c>
      <c r="E149" s="96"/>
      <c r="F149" s="198">
        <f t="shared" ref="F149:F157" si="8">A149*D149</f>
        <v>0</v>
      </c>
      <c r="G149" s="51"/>
    </row>
    <row r="150" spans="1:7" s="80" customFormat="1" ht="12" customHeight="1" x14ac:dyDescent="0.2">
      <c r="A150" s="202">
        <v>0</v>
      </c>
      <c r="B150" s="141"/>
      <c r="C150" s="97" t="s">
        <v>99</v>
      </c>
      <c r="D150" s="54">
        <f>D9/2</f>
        <v>0</v>
      </c>
      <c r="E150" s="98"/>
      <c r="F150" s="204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3</v>
      </c>
      <c r="E151" s="92"/>
      <c r="F151" s="235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6</v>
      </c>
      <c r="E153" s="98"/>
      <c r="F153" s="261">
        <f t="shared" si="8"/>
        <v>0</v>
      </c>
      <c r="G153" s="222"/>
    </row>
    <row r="154" spans="1:7" ht="12" customHeight="1" x14ac:dyDescent="0.2">
      <c r="A154" s="193">
        <v>0</v>
      </c>
      <c r="B154" s="139"/>
      <c r="C154" s="71" t="s">
        <v>105</v>
      </c>
      <c r="D154" s="45">
        <f>D3/2</f>
        <v>1.5</v>
      </c>
      <c r="E154" s="92"/>
      <c r="F154" s="203">
        <f t="shared" si="8"/>
        <v>0</v>
      </c>
      <c r="G154" s="53"/>
    </row>
    <row r="155" spans="1:7" ht="12" customHeight="1" x14ac:dyDescent="0.2">
      <c r="A155" s="193">
        <v>0</v>
      </c>
      <c r="B155" s="8">
        <v>0</v>
      </c>
      <c r="C155" s="71" t="s">
        <v>107</v>
      </c>
      <c r="D155" s="45">
        <f>(B155+D2-10)/3</f>
        <v>0</v>
      </c>
      <c r="E155" s="92"/>
      <c r="F155" s="203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-2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-4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193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193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193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193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193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202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201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202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4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35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35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35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35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35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35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193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193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193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193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193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35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195">
        <f>D12/2+D13/2</f>
        <v>0</v>
      </c>
      <c r="E197" s="92"/>
      <c r="F197" s="235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35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193">
        <v>0</v>
      </c>
      <c r="B203" s="44"/>
      <c r="C203" s="71" t="s">
        <v>122</v>
      </c>
      <c r="D203" s="195">
        <f>D202</f>
        <v>-3</v>
      </c>
      <c r="E203" s="77"/>
      <c r="F203" s="110">
        <f>A203*D203</f>
        <v>0</v>
      </c>
    </row>
    <row r="204" spans="1:7" ht="12" customHeight="1" x14ac:dyDescent="0.2">
      <c r="A204" s="193">
        <v>0</v>
      </c>
      <c r="B204" s="44"/>
      <c r="C204" s="71" t="s">
        <v>123</v>
      </c>
      <c r="D204" s="195">
        <f>2*D202</f>
        <v>-6</v>
      </c>
      <c r="E204" s="77"/>
      <c r="F204" s="110">
        <f>A204*D204</f>
        <v>0</v>
      </c>
    </row>
    <row r="205" spans="1:7" ht="12" customHeight="1" x14ac:dyDescent="0.2">
      <c r="A205" s="193">
        <v>0</v>
      </c>
      <c r="B205" s="44"/>
      <c r="C205" s="71" t="s">
        <v>124</v>
      </c>
      <c r="D205" s="195">
        <f>3*D202</f>
        <v>-9</v>
      </c>
      <c r="E205" s="77"/>
      <c r="F205" s="110">
        <f>A205*D205</f>
        <v>0</v>
      </c>
    </row>
    <row r="206" spans="1:7" ht="12" customHeight="1" x14ac:dyDescent="0.2">
      <c r="A206" s="193">
        <v>0</v>
      </c>
      <c r="B206" s="44"/>
      <c r="C206" s="71" t="s">
        <v>125</v>
      </c>
      <c r="D206" s="195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195">
        <f>D12/2+D13/2</f>
        <v>0</v>
      </c>
      <c r="E213" s="92"/>
      <c r="F213" s="235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35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35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4:B185 B193 B160 B163 A159 A162 A118 B121" xr:uid="{00000000-0002-0000-0400-000000000000}">
      <formula1>"0,1,2,3,4,5,6"</formula1>
    </dataValidation>
    <dataValidation type="list" allowBlank="1" showInputMessage="1" showErrorMessage="1" sqref="B212 B198 B195 B177 B214 B180 B29 B84 B72 B38 B40:B41 B54 B70 B66 B101 B119 B103" xr:uid="{00000000-0002-0000-0400-000001000000}">
      <formula1>"0,1,2,3,4,5"</formula1>
    </dataValidation>
    <dataValidation type="list" allowBlank="1" showInputMessage="1" showErrorMessage="1" sqref="B200" xr:uid="{00000000-0002-0000-0400-000002000000}">
      <formula1>"0,1,2,3"</formula1>
    </dataValidation>
    <dataValidation type="list" allowBlank="1" showInputMessage="1" showErrorMessage="1" sqref="B201 F2" xr:uid="{00000000-0002-0000-0400-000003000000}">
      <formula1>"0,5,7,5,10,12,5,15,17,5,20,22,5,25,27,5,30"</formula1>
    </dataValidation>
    <dataValidation type="list" allowBlank="1" showInputMessage="1" showErrorMessage="1" sqref="A203:A207 A193:A198 A187:A191 A209:A215 A175:A182 A163 A167:A173 A160 B94:B96 A32:A93 A15:A21 A27:A29 A97:A117 A119:A157" xr:uid="{00000000-0002-0000-0400-000004000000}">
      <formula1>"0,1"</formula1>
    </dataValidation>
    <dataValidation type="list" allowBlank="1" showInputMessage="1" showErrorMessage="1" sqref="B152 B156" xr:uid="{00000000-0002-0000-0400-000005000000}">
      <formula1>"-4,-3,-2,-1,0,1,2,3,4,5,6,7,8,9,10"</formula1>
    </dataValidation>
    <dataValidation type="list" allowBlank="1" showInputMessage="1" showErrorMessage="1" sqref="B138" xr:uid="{00000000-0002-0000-0400-000006000000}">
      <formula1>"0,2,5,5,7,5,10,12,5,15,17,5,20,22,5,25,27,5,30"</formula1>
    </dataValidation>
    <dataValidation type="list" allowBlank="1" showInputMessage="1" showErrorMessage="1" sqref="B151" xr:uid="{00000000-0002-0000-0400-000007000000}">
      <formula1>"1,2,3,4,5,6"</formula1>
    </dataValidation>
    <dataValidation type="list" allowBlank="1" showInputMessage="1" showErrorMessage="1" sqref="B124 D2 B52 B79 B107 B155" xr:uid="{00000000-0002-0000-0400-000008000000}">
      <formula1>$L$1:$L$13</formula1>
    </dataValidation>
    <dataValidation type="list" allowBlank="1" showInputMessage="1" showErrorMessage="1" sqref="B165 B149 B143 B141 B104 D3:D9 D12:D13 B118 B89 B92 B83 B100 B128 F3:F9" xr:uid="{00000000-0002-0000-0400-000009000000}">
      <formula1>"0,1,2,3,4,5,6,7,8,9,10,11,12,13,14,15,16,17,18,19,20"</formula1>
    </dataValidation>
    <dataValidation type="list" allowBlank="1" showInputMessage="1" showErrorMessage="1" sqref="D11" xr:uid="{00000000-0002-0000-0400-00000A000000}">
      <formula1>"0,0,5,1,2,3,4,5,6,7,8,9,10,11,12,13,14,15,16,17,18,19,20"</formula1>
    </dataValidation>
    <dataValidation type="list" allowBlank="1" showInputMessage="1" showErrorMessage="1" sqref="B51" xr:uid="{00000000-0002-0000-0400-00000B000000}">
      <formula1>"-4,-3,-2,-1,0,+1,+2,+3,+4"</formula1>
    </dataValidation>
    <dataValidation type="list" allowBlank="1" showInputMessage="1" showErrorMessage="1" sqref="B53" xr:uid="{00000000-0002-0000-0400-00000C000000}">
      <formula1>"0,1,2,3,4"</formula1>
    </dataValidation>
    <dataValidation type="list" allowBlank="1" showInputMessage="1" showErrorMessage="1" sqref="B63 B28 B60:B61" xr:uid="{00000000-0002-0000-0400-00000D000000}">
      <formula1>"0,1,2,3,4,5,6,7,8,9,10"</formula1>
    </dataValidation>
    <dataValidation type="list" allowBlank="1" showInputMessage="1" showErrorMessage="1" sqref="B125" xr:uid="{00000000-0002-0000-04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5"/>
  <sheetViews>
    <sheetView topLeftCell="A70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216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7.5</v>
      </c>
      <c r="G2" s="11">
        <f>(D2-F2)/2.5</f>
        <v>-3</v>
      </c>
      <c r="H2" s="11">
        <f>IF(G2&lt;0,ABS(G2)^1.4*-1,G2^1.4)</f>
        <v>-4.6555367217460786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0</v>
      </c>
      <c r="G3" s="11">
        <f t="shared" ref="G3:G9" si="0">D3-F3</f>
        <v>0</v>
      </c>
      <c r="H3" s="11">
        <f>IF(G3&lt;0,-1*(ABS(G3)+0.1*ABS(G3)^1.7),G3+0.1*G3^1.7)</f>
        <v>0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2</v>
      </c>
      <c r="G4" s="11">
        <f t="shared" si="0"/>
        <v>-2</v>
      </c>
      <c r="H4" s="11">
        <f>IF(G4&lt;0,-1*(ABS(G4)+0.1*ABS(G4)^1.7),G4+0.1*G4^1.7)</f>
        <v>-2.3249009585424942</v>
      </c>
      <c r="I4" s="16" t="s">
        <v>34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5</v>
      </c>
      <c r="G5" s="11">
        <f t="shared" si="0"/>
        <v>-5</v>
      </c>
      <c r="H5" s="11">
        <f>IF(G5&lt;0,-1*(ABS(G5)+0.1*ABS(G5)^2.3),G5+0.1*G5^2.3)</f>
        <v>-9.051641491731905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3</v>
      </c>
      <c r="G6" s="11">
        <f t="shared" si="0"/>
        <v>-3</v>
      </c>
      <c r="H6" s="11">
        <f>IF(G6&lt;0,-1*(ABS(G6)+0.1*ABS(G6)^1.7),G6+0.1*G6^1.7)</f>
        <v>-3.6473007839923781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4</v>
      </c>
      <c r="G7" s="11">
        <f t="shared" si="0"/>
        <v>-4</v>
      </c>
      <c r="H7" s="11">
        <f>IF(G7&lt;0,-1*(ABS(G7)+0.1*ABS(G7)^2.3),G7+0.1*G7^2.3)</f>
        <v>-6.4251465064166364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4</v>
      </c>
      <c r="G8" s="11">
        <f t="shared" si="0"/>
        <v>-4</v>
      </c>
      <c r="H8" s="11">
        <f>IF(G8&lt;0,-1*(ABS(G8)+0.1*ABS(G8)^1.7),G8+0.1*G8^1.7)</f>
        <v>-5.0556063286183157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5</v>
      </c>
      <c r="G9" s="11">
        <f t="shared" si="0"/>
        <v>-5</v>
      </c>
      <c r="H9" s="11">
        <f>IF(G9&lt;0,-0.5*(ABS(G9)^1.6),0.5*G9^1.6)</f>
        <v>-6.5663195110094188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0.63045982220167929</v>
      </c>
      <c r="C15" s="19" t="s">
        <v>200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9+SUM(H2:H9)+A15*B15</f>
        <v>-28.726452302057226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SUM(F27:F29)+SUM(F32:F33)+F36+SUM(F38:F48)+SUM(F50:F79)+SUM(F81:F119)+SUM(F121:F157)+SUM(F175:F182)+SUM(F193:F198)+SUM(F209:F215)-4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-28.726452302057226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-29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193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193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193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193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193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193">
        <v>0</v>
      </c>
      <c r="B37" s="139"/>
      <c r="C37" s="71" t="s">
        <v>184</v>
      </c>
      <c r="D37" s="46" t="s">
        <v>185</v>
      </c>
      <c r="E37" s="196"/>
      <c r="F37" s="47" t="s">
        <v>146</v>
      </c>
      <c r="G37" s="48">
        <f>A37*10</f>
        <v>0</v>
      </c>
    </row>
    <row r="38" spans="1:7" ht="12" customHeight="1" x14ac:dyDescent="0.2">
      <c r="A38" s="193">
        <v>0</v>
      </c>
      <c r="B38" s="8">
        <v>0</v>
      </c>
      <c r="C38" s="206" t="s">
        <v>251</v>
      </c>
      <c r="D38" s="72">
        <f>6*B38</f>
        <v>0</v>
      </c>
      <c r="E38" s="196"/>
      <c r="F38" s="93">
        <f t="shared" ref="F38:F48" si="1">A38*D38</f>
        <v>0</v>
      </c>
      <c r="G38" s="94"/>
    </row>
    <row r="39" spans="1:7" ht="12" customHeight="1" x14ac:dyDescent="0.2">
      <c r="A39" s="193">
        <v>0</v>
      </c>
      <c r="B39" s="139"/>
      <c r="C39" s="71" t="s">
        <v>110</v>
      </c>
      <c r="D39" s="72">
        <v>6</v>
      </c>
      <c r="E39" s="196"/>
      <c r="F39" s="93">
        <f t="shared" si="1"/>
        <v>0</v>
      </c>
      <c r="G39" s="94"/>
    </row>
    <row r="40" spans="1:7" ht="12" customHeight="1" x14ac:dyDescent="0.2">
      <c r="A40" s="193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193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193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193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193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193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193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193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202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193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193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193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193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57">
        <v>1</v>
      </c>
      <c r="B67" s="139"/>
      <c r="C67" s="119" t="s">
        <v>34</v>
      </c>
      <c r="D67" s="156">
        <v>4</v>
      </c>
      <c r="E67" s="98"/>
      <c r="F67" s="156">
        <f t="shared" si="2"/>
        <v>4</v>
      </c>
      <c r="G67" s="119"/>
    </row>
    <row r="68" spans="1:7" ht="12" customHeight="1" x14ac:dyDescent="0.2">
      <c r="A68" s="193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193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193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193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193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201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193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193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202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193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193">
        <v>0</v>
      </c>
      <c r="B79" s="8">
        <v>0</v>
      </c>
      <c r="C79" s="207" t="s">
        <v>232</v>
      </c>
      <c r="D79" s="195">
        <f>B79/2.5</f>
        <v>0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193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193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193">
        <v>0</v>
      </c>
      <c r="B97" s="139"/>
      <c r="C97" s="71" t="s">
        <v>127</v>
      </c>
      <c r="D97" s="45">
        <f>D2/5</f>
        <v>0</v>
      </c>
      <c r="E97" s="92"/>
      <c r="F97" s="194">
        <f t="shared" ref="F97:F107" si="4">A97*D97</f>
        <v>0</v>
      </c>
      <c r="G97" s="147"/>
    </row>
    <row r="98" spans="1:7" ht="12" customHeight="1" x14ac:dyDescent="0.2">
      <c r="A98" s="193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193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202">
        <v>0</v>
      </c>
      <c r="B100" s="10">
        <v>0</v>
      </c>
      <c r="C100" s="97" t="s">
        <v>129</v>
      </c>
      <c r="D100" s="65">
        <f>B100</f>
        <v>0</v>
      </c>
      <c r="E100" s="92"/>
      <c r="F100" s="197">
        <f t="shared" si="4"/>
        <v>0</v>
      </c>
      <c r="G100" s="100"/>
    </row>
    <row r="101" spans="1:7" ht="12" customHeight="1" x14ac:dyDescent="0.2">
      <c r="A101" s="201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02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193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193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193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193">
        <v>0</v>
      </c>
      <c r="B106" s="139"/>
      <c r="C106" s="71" t="s">
        <v>59</v>
      </c>
      <c r="D106" s="45">
        <v>2</v>
      </c>
      <c r="E106" s="92"/>
      <c r="F106" s="93">
        <f t="shared" si="4"/>
        <v>0</v>
      </c>
      <c r="G106" s="94"/>
    </row>
    <row r="107" spans="1:7" ht="12" customHeight="1" x14ac:dyDescent="0.2">
      <c r="A107" s="202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193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193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193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193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201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193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193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202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202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203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203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203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203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195">
        <f>B124/2.5</f>
        <v>0</v>
      </c>
      <c r="E124" s="92"/>
      <c r="F124" s="203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203">
        <f>A125*D125</f>
        <v>0</v>
      </c>
      <c r="G125" s="53"/>
    </row>
    <row r="126" spans="1:7" s="76" customFormat="1" ht="12" customHeight="1" x14ac:dyDescent="0.2">
      <c r="A126" s="201">
        <v>0</v>
      </c>
      <c r="B126" s="142"/>
      <c r="C126" s="95" t="s">
        <v>78</v>
      </c>
      <c r="D126" s="49">
        <f>D6/2</f>
        <v>0</v>
      </c>
      <c r="E126" s="96"/>
      <c r="F126" s="198">
        <f t="shared" ref="F126:F133" si="6">A126*D126</f>
        <v>0</v>
      </c>
      <c r="G126" s="51"/>
    </row>
    <row r="127" spans="1:7" s="77" customFormat="1" ht="12" customHeight="1" x14ac:dyDescent="0.2">
      <c r="A127" s="193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193">
        <v>0</v>
      </c>
      <c r="B128" s="134">
        <v>0</v>
      </c>
      <c r="C128" s="206" t="s">
        <v>257</v>
      </c>
      <c r="D128" s="264">
        <f>(4-B128)/2</f>
        <v>2</v>
      </c>
      <c r="E128" s="92"/>
      <c r="F128" s="203">
        <f t="shared" si="6"/>
        <v>0</v>
      </c>
      <c r="G128" s="53"/>
    </row>
    <row r="129" spans="1:7" s="77" customFormat="1" ht="12" customHeight="1" x14ac:dyDescent="0.2">
      <c r="A129" s="193">
        <v>0</v>
      </c>
      <c r="B129" s="139"/>
      <c r="C129" s="71" t="s">
        <v>81</v>
      </c>
      <c r="D129" s="45">
        <v>2</v>
      </c>
      <c r="E129" s="92"/>
      <c r="F129" s="203">
        <f t="shared" si="6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260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261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235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35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35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235">
        <f t="shared" si="7"/>
        <v>0</v>
      </c>
      <c r="G142" s="221"/>
    </row>
    <row r="143" spans="1:7" s="76" customFormat="1" ht="12" customHeight="1" x14ac:dyDescent="0.2">
      <c r="A143" s="201">
        <v>0</v>
      </c>
      <c r="B143" s="9">
        <v>0</v>
      </c>
      <c r="C143" s="95" t="s">
        <v>93</v>
      </c>
      <c r="D143" s="49">
        <f>B143</f>
        <v>0</v>
      </c>
      <c r="E143" s="96"/>
      <c r="F143" s="198">
        <f t="shared" si="7"/>
        <v>0</v>
      </c>
      <c r="G143" s="51"/>
    </row>
    <row r="144" spans="1:7" s="80" customFormat="1" ht="12" customHeight="1" x14ac:dyDescent="0.2">
      <c r="A144" s="202">
        <v>0</v>
      </c>
      <c r="B144" s="141"/>
      <c r="C144" s="97" t="s">
        <v>94</v>
      </c>
      <c r="D144" s="54">
        <v>4</v>
      </c>
      <c r="E144" s="98"/>
      <c r="F144" s="204">
        <f t="shared" si="7"/>
        <v>0</v>
      </c>
      <c r="G144" s="56"/>
    </row>
    <row r="145" spans="1:7" ht="12" customHeight="1" x14ac:dyDescent="0.2">
      <c r="A145" s="193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193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193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193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01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198">
        <f t="shared" ref="F149:F157" si="8">A149*D149</f>
        <v>0</v>
      </c>
      <c r="G149" s="51"/>
    </row>
    <row r="150" spans="1:7" s="80" customFormat="1" ht="12" customHeight="1" x14ac:dyDescent="0.2">
      <c r="A150" s="202">
        <v>0</v>
      </c>
      <c r="B150" s="141"/>
      <c r="C150" s="97" t="s">
        <v>99</v>
      </c>
      <c r="D150" s="54">
        <f>D9/2</f>
        <v>0</v>
      </c>
      <c r="E150" s="98"/>
      <c r="F150" s="204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235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0</v>
      </c>
      <c r="E153" s="98"/>
      <c r="F153" s="261">
        <f t="shared" si="8"/>
        <v>0</v>
      </c>
      <c r="G153" s="222"/>
    </row>
    <row r="154" spans="1:7" ht="12" customHeight="1" x14ac:dyDescent="0.2">
      <c r="A154" s="193">
        <v>0</v>
      </c>
      <c r="B154" s="139"/>
      <c r="C154" s="71" t="s">
        <v>105</v>
      </c>
      <c r="D154" s="45">
        <f>D3/2</f>
        <v>0</v>
      </c>
      <c r="E154" s="92"/>
      <c r="F154" s="203">
        <f t="shared" si="8"/>
        <v>0</v>
      </c>
      <c r="G154" s="53"/>
    </row>
    <row r="155" spans="1:7" ht="12" customHeight="1" x14ac:dyDescent="0.2">
      <c r="A155" s="193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203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9">A159*D159</f>
        <v>0</v>
      </c>
    </row>
    <row r="160" spans="1:7" ht="12" customHeight="1" thickBot="1" x14ac:dyDescent="0.25">
      <c r="A160" s="193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9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0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0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193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1">A167*D167</f>
        <v>0</v>
      </c>
    </row>
    <row r="168" spans="1:7" ht="12" customHeight="1" x14ac:dyDescent="0.2">
      <c r="A168" s="193">
        <v>0</v>
      </c>
      <c r="B168" s="139"/>
      <c r="C168" s="71" t="s">
        <v>163</v>
      </c>
      <c r="D168" s="78">
        <f>D166/4</f>
        <v>0</v>
      </c>
      <c r="E168" s="76"/>
      <c r="F168" s="74">
        <f t="shared" si="11"/>
        <v>0</v>
      </c>
    </row>
    <row r="169" spans="1:7" ht="12" customHeight="1" x14ac:dyDescent="0.2">
      <c r="A169" s="193">
        <v>0</v>
      </c>
      <c r="B169" s="139"/>
      <c r="C169" s="71" t="s">
        <v>164</v>
      </c>
      <c r="D169" s="45">
        <f>D166/3</f>
        <v>0</v>
      </c>
      <c r="E169" s="77"/>
      <c r="F169" s="74">
        <f t="shared" si="11"/>
        <v>0</v>
      </c>
    </row>
    <row r="170" spans="1:7" ht="12" customHeight="1" x14ac:dyDescent="0.2">
      <c r="A170" s="193">
        <v>0</v>
      </c>
      <c r="B170" s="139"/>
      <c r="C170" s="71" t="s">
        <v>165</v>
      </c>
      <c r="D170" s="45">
        <f>D166/2</f>
        <v>0</v>
      </c>
      <c r="E170" s="77"/>
      <c r="F170" s="74">
        <f t="shared" si="11"/>
        <v>0</v>
      </c>
    </row>
    <row r="171" spans="1:7" ht="12" customHeight="1" x14ac:dyDescent="0.2">
      <c r="A171" s="202">
        <v>0</v>
      </c>
      <c r="B171" s="139"/>
      <c r="C171" s="79" t="s">
        <v>166</v>
      </c>
      <c r="D171" s="54">
        <f>D166/1.5</f>
        <v>0</v>
      </c>
      <c r="E171" s="80"/>
      <c r="F171" s="81">
        <f t="shared" si="11"/>
        <v>0</v>
      </c>
    </row>
    <row r="172" spans="1:7" ht="12" customHeight="1" x14ac:dyDescent="0.2">
      <c r="A172" s="201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1"/>
        <v>0</v>
      </c>
    </row>
    <row r="173" spans="1:7" ht="12" customHeight="1" x14ac:dyDescent="0.2">
      <c r="A173" s="202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1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" si="12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35">
        <f t="shared" ref="F176:F182" si="13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35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35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35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35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35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193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193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193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193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193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35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195">
        <f>D12/2+D13/2</f>
        <v>0</v>
      </c>
      <c r="E197" s="92"/>
      <c r="F197" s="235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35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193">
        <v>0</v>
      </c>
      <c r="B203" s="44"/>
      <c r="C203" s="71" t="s">
        <v>122</v>
      </c>
      <c r="D203" s="195">
        <f>D202</f>
        <v>-3</v>
      </c>
      <c r="E203" s="77"/>
      <c r="F203" s="110">
        <f>A203*D203</f>
        <v>0</v>
      </c>
    </row>
    <row r="204" spans="1:7" ht="12" customHeight="1" x14ac:dyDescent="0.2">
      <c r="A204" s="193">
        <v>0</v>
      </c>
      <c r="B204" s="44"/>
      <c r="C204" s="71" t="s">
        <v>123</v>
      </c>
      <c r="D204" s="195">
        <f>2*D202</f>
        <v>-6</v>
      </c>
      <c r="E204" s="77"/>
      <c r="F204" s="110">
        <f>A204*D204</f>
        <v>0</v>
      </c>
    </row>
    <row r="205" spans="1:7" ht="12" customHeight="1" x14ac:dyDescent="0.2">
      <c r="A205" s="193">
        <v>0</v>
      </c>
      <c r="B205" s="44"/>
      <c r="C205" s="71" t="s">
        <v>124</v>
      </c>
      <c r="D205" s="195">
        <f>3*D202</f>
        <v>-9</v>
      </c>
      <c r="E205" s="77"/>
      <c r="F205" s="110">
        <f>A205*D205</f>
        <v>0</v>
      </c>
    </row>
    <row r="206" spans="1:7" ht="12" customHeight="1" x14ac:dyDescent="0.2">
      <c r="A206" s="193">
        <v>0</v>
      </c>
      <c r="B206" s="44"/>
      <c r="C206" s="71" t="s">
        <v>125</v>
      </c>
      <c r="D206" s="195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195">
        <f>D12/2+D13/2</f>
        <v>0</v>
      </c>
      <c r="E213" s="92"/>
      <c r="F213" s="235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35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35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B184:B185 B193 B160 B163 A159 A162 B121 A118" xr:uid="{00000000-0002-0000-0500-000000000000}">
      <formula1>"0,1,2,3,4,5,6"</formula1>
    </dataValidation>
    <dataValidation type="list" allowBlank="1" showInputMessage="1" showErrorMessage="1" sqref="B212 B198 B195 B177 B214 B180 B29 B84 B72 B38 B40:B41 B54 B70 B66 B101 B119 B103" xr:uid="{00000000-0002-0000-0500-000001000000}">
      <formula1>"0,1,2,3,4,5"</formula1>
    </dataValidation>
    <dataValidation type="list" allowBlank="1" showInputMessage="1" showErrorMessage="1" sqref="B200" xr:uid="{00000000-0002-0000-0500-000002000000}">
      <formula1>"0,1,2,3"</formula1>
    </dataValidation>
    <dataValidation type="list" allowBlank="1" showInputMessage="1" showErrorMessage="1" sqref="B201 F2" xr:uid="{00000000-0002-0000-0500-000003000000}">
      <formula1>"0,5,7,5,10,12,5,15,17,5,20,22,5,25,27,5,30"</formula1>
    </dataValidation>
    <dataValidation type="list" allowBlank="1" showInputMessage="1" showErrorMessage="1" sqref="A203:A207 A193:A198 A187:A191 A209:A215 A175:A182 A163 A167:A173 A160 B94:B96 A32:A93 A15:A21 A27:A29 A97:A117 A119:A157" xr:uid="{00000000-0002-0000-0500-000004000000}">
      <formula1>"0,1"</formula1>
    </dataValidation>
    <dataValidation type="list" allowBlank="1" showInputMessage="1" showErrorMessage="1" sqref="B152 B156" xr:uid="{00000000-0002-0000-0500-000005000000}">
      <formula1>"-4,-3,-2,-1,0,1,2,3,4,5,6,7,8,9,10"</formula1>
    </dataValidation>
    <dataValidation type="list" allowBlank="1" showInputMessage="1" showErrorMessage="1" sqref="B138" xr:uid="{00000000-0002-0000-0500-000006000000}">
      <formula1>"0,2,5,5,7,5,10,12,5,15,17,5,20,22,5,25,27,5,30"</formula1>
    </dataValidation>
    <dataValidation type="list" allowBlank="1" showInputMessage="1" showErrorMessage="1" sqref="B151" xr:uid="{00000000-0002-0000-0500-000007000000}">
      <formula1>"1,2,3,4,5,6"</formula1>
    </dataValidation>
    <dataValidation type="list" allowBlank="1" showInputMessage="1" showErrorMessage="1" sqref="B124 D2 B52 B79 B107 B155" xr:uid="{00000000-0002-0000-0500-000008000000}">
      <formula1>$L$1:$L$13</formula1>
    </dataValidation>
    <dataValidation type="list" allowBlank="1" showInputMessage="1" showErrorMessage="1" sqref="B165 B149 B143 B141 B104 D3:D9 D12:D13 F3:F9 B89 B92 B83 B100 B128 B118" xr:uid="{00000000-0002-0000-0500-000009000000}">
      <formula1>"0,1,2,3,4,5,6,7,8,9,10,11,12,13,14,15,16,17,18,19,20"</formula1>
    </dataValidation>
    <dataValidation type="list" allowBlank="1" showInputMessage="1" showErrorMessage="1" sqref="D11" xr:uid="{00000000-0002-0000-0500-00000A000000}">
      <formula1>"0,0,5,1,2,3,4,5,6,7,8,9,10,11,12,13,14,15,16,17,18,19,20"</formula1>
    </dataValidation>
    <dataValidation type="list" allowBlank="1" showInputMessage="1" showErrorMessage="1" sqref="B51" xr:uid="{00000000-0002-0000-0500-00000B000000}">
      <formula1>"-4,-3,-2,-1,0,+1,+2,+3,+4"</formula1>
    </dataValidation>
    <dataValidation type="list" allowBlank="1" showInputMessage="1" showErrorMessage="1" sqref="B53" xr:uid="{00000000-0002-0000-0500-00000C000000}">
      <formula1>"0,1,2,3,4"</formula1>
    </dataValidation>
    <dataValidation type="list" allowBlank="1" showInputMessage="1" showErrorMessage="1" sqref="B63 B28 B60:B61" xr:uid="{00000000-0002-0000-0500-00000D000000}">
      <formula1>"0,1,2,3,4,5,6,7,8,9,10"</formula1>
    </dataValidation>
    <dataValidation type="list" allowBlank="1" showInputMessage="1" showErrorMessage="1" sqref="B125" xr:uid="{00000000-0002-0000-0500-00000E000000}">
      <formula1>"-4,-3,-2,-1,0,1,2,3,4,5,6"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A314-4795-4D42-B19C-DE56E96C3CFF}">
  <dimension ref="A1:L215"/>
  <sheetViews>
    <sheetView topLeftCell="A82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265</v>
      </c>
      <c r="G1" s="353"/>
      <c r="H1" s="353"/>
      <c r="I1" s="353"/>
      <c r="L1" s="205">
        <v>0</v>
      </c>
    </row>
    <row r="2" spans="1:12" ht="12" customHeight="1" x14ac:dyDescent="0.2">
      <c r="D2" s="5">
        <v>0</v>
      </c>
      <c r="E2" s="13" t="s">
        <v>0</v>
      </c>
      <c r="F2" s="14">
        <v>10</v>
      </c>
      <c r="G2" s="11">
        <f>(D2-F2)/2.5</f>
        <v>-4</v>
      </c>
      <c r="H2" s="11">
        <f>IF(G2&lt;0,ABS(G2)^1.4*-1,G2^1.4)</f>
        <v>-6.9644045063689921</v>
      </c>
      <c r="L2" s="205">
        <v>2.5</v>
      </c>
    </row>
    <row r="3" spans="1:12" ht="12" customHeight="1" x14ac:dyDescent="0.2">
      <c r="D3" s="5">
        <v>0</v>
      </c>
      <c r="E3" s="13" t="s">
        <v>1</v>
      </c>
      <c r="F3" s="14">
        <v>3</v>
      </c>
      <c r="G3" s="11">
        <f t="shared" ref="G3:G9" si="0">D3-F3</f>
        <v>-3</v>
      </c>
      <c r="H3" s="11">
        <f>IF(G3&lt;0,-1*(ABS(G3)+0.1*ABS(G3)^1.7),G3+0.1*G3^1.7)</f>
        <v>-3.6473007839923781</v>
      </c>
      <c r="I3" s="15" t="s">
        <v>153</v>
      </c>
      <c r="L3" s="205">
        <v>5</v>
      </c>
    </row>
    <row r="4" spans="1:12" ht="12" customHeight="1" x14ac:dyDescent="0.2">
      <c r="D4" s="5">
        <v>0</v>
      </c>
      <c r="E4" s="13" t="s">
        <v>2</v>
      </c>
      <c r="F4" s="14">
        <v>3</v>
      </c>
      <c r="G4" s="11">
        <f t="shared" si="0"/>
        <v>-3</v>
      </c>
      <c r="H4" s="11">
        <f>IF(G4&lt;0,-1*(ABS(G4)+0.1*ABS(G4)^1.7),G4+0.1*G4^1.7)</f>
        <v>-3.6473007839923781</v>
      </c>
      <c r="I4" s="16" t="s">
        <v>59</v>
      </c>
      <c r="L4" s="205">
        <v>7.5</v>
      </c>
    </row>
    <row r="5" spans="1:12" ht="12" customHeight="1" x14ac:dyDescent="0.2">
      <c r="D5" s="5">
        <v>0</v>
      </c>
      <c r="E5" s="13" t="s">
        <v>3</v>
      </c>
      <c r="F5" s="14">
        <v>7</v>
      </c>
      <c r="G5" s="11">
        <f t="shared" si="0"/>
        <v>-7</v>
      </c>
      <c r="H5" s="11">
        <f>IF(G5&lt;0,-1*(ABS(G5)+0.1*ABS(G5)^2.3),G5+0.1*G5^2.3)</f>
        <v>-15.784670816352881</v>
      </c>
      <c r="L5" s="205">
        <v>10</v>
      </c>
    </row>
    <row r="6" spans="1:12" ht="12" customHeight="1" x14ac:dyDescent="0.2">
      <c r="D6" s="5">
        <v>0</v>
      </c>
      <c r="E6" s="13" t="s">
        <v>4</v>
      </c>
      <c r="F6" s="14">
        <v>2</v>
      </c>
      <c r="G6" s="11">
        <f t="shared" si="0"/>
        <v>-2</v>
      </c>
      <c r="H6" s="11">
        <f>IF(G6&lt;0,-1*(ABS(G6)+0.1*ABS(G6)^1.7),G6+0.1*G6^1.7)</f>
        <v>-2.3249009585424942</v>
      </c>
      <c r="L6" s="205">
        <v>12.5</v>
      </c>
    </row>
    <row r="7" spans="1:12" ht="12" customHeight="1" x14ac:dyDescent="0.2">
      <c r="D7" s="5">
        <v>0</v>
      </c>
      <c r="E7" s="13" t="s">
        <v>5</v>
      </c>
      <c r="F7" s="14">
        <v>5</v>
      </c>
      <c r="G7" s="11">
        <f t="shared" si="0"/>
        <v>-5</v>
      </c>
      <c r="H7" s="11">
        <f>IF(G7&lt;0,-1*(ABS(G7)+0.1*ABS(G7)^2.3),G7+0.1*G7^2.3)</f>
        <v>-9.051641491731905</v>
      </c>
      <c r="L7" s="205">
        <v>15</v>
      </c>
    </row>
    <row r="8" spans="1:12" ht="12" customHeight="1" x14ac:dyDescent="0.2">
      <c r="D8" s="5">
        <v>0</v>
      </c>
      <c r="E8" s="13" t="s">
        <v>25</v>
      </c>
      <c r="F8" s="14">
        <v>4</v>
      </c>
      <c r="G8" s="11">
        <f t="shared" si="0"/>
        <v>-4</v>
      </c>
      <c r="H8" s="11">
        <f>IF(G8&lt;0,-1*(ABS(G8)+0.1*ABS(G8)^1.7),G8+0.1*G8^1.7)</f>
        <v>-5.0556063286183157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3</v>
      </c>
      <c r="G9" s="11">
        <f t="shared" si="0"/>
        <v>-3</v>
      </c>
      <c r="H9" s="11">
        <f>IF(G9&lt;0,-0.5*(ABS(G9)^1.6),0.5*G9^1.6)</f>
        <v>-2.899773067397645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IF(G8&lt;0,-0.1*(ABS(G8)^2.3-ABS(G8)^1.7),0.1*(G8^2.3-G8^1.7))</f>
        <v>-1.3695401777983207</v>
      </c>
      <c r="C15" s="19" t="s">
        <v>203</v>
      </c>
    </row>
    <row r="16" spans="1:12" ht="12" customHeight="1" x14ac:dyDescent="0.2">
      <c r="A16" s="7">
        <v>0</v>
      </c>
      <c r="B16" s="20">
        <f>0.8*A16</f>
        <v>0</v>
      </c>
      <c r="C16" s="21" t="s">
        <v>148</v>
      </c>
      <c r="I16" s="12" t="s">
        <v>138</v>
      </c>
      <c r="J16" s="22">
        <f>16+SUM(H2:H9)+A15*B15</f>
        <v>-33.375598736996992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SUM(F27:F29)+SUM(F32:F33)+F36+SUM(F38:F48)+SUM(F50:F79)+SUM(F81:F119)+SUM(F121:F157)+SUM(F175:F182)+SUM(F193:F198)+SUM(F209:F215)-2</f>
        <v>0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0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-33.375598736996992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-33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0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0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43">
        <v>0</v>
      </c>
      <c r="B32" s="139"/>
      <c r="C32" s="91" t="s">
        <v>10</v>
      </c>
      <c r="D32" s="45">
        <f>D8</f>
        <v>0</v>
      </c>
      <c r="E32" s="92"/>
      <c r="F32" s="93">
        <f>A32*D32</f>
        <v>0</v>
      </c>
      <c r="G32" s="94"/>
    </row>
    <row r="33" spans="1:7" ht="12" customHeight="1" x14ac:dyDescent="0.2">
      <c r="A33" s="343">
        <v>0</v>
      </c>
      <c r="B33" s="139"/>
      <c r="C33" s="71" t="s">
        <v>11</v>
      </c>
      <c r="D33" s="45">
        <f>(D5+D8)*D2/20</f>
        <v>0</v>
      </c>
      <c r="E33" s="92"/>
      <c r="F33" s="93">
        <f>A33*D33</f>
        <v>0</v>
      </c>
      <c r="G33" s="94"/>
    </row>
    <row r="34" spans="1:7" ht="12" customHeight="1" x14ac:dyDescent="0.2">
      <c r="A34" s="343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43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43">
        <v>0</v>
      </c>
      <c r="B36" s="139"/>
      <c r="C36" s="71" t="s">
        <v>188</v>
      </c>
      <c r="D36" s="45">
        <f>D6*1.5</f>
        <v>0</v>
      </c>
      <c r="E36" s="92"/>
      <c r="F36" s="93">
        <f>A36*D36</f>
        <v>0</v>
      </c>
      <c r="G36" s="94"/>
    </row>
    <row r="37" spans="1:7" ht="12" customHeight="1" x14ac:dyDescent="0.2">
      <c r="A37" s="343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43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43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43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43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43">
        <v>0</v>
      </c>
      <c r="B42" s="139"/>
      <c r="C42" s="71" t="s">
        <v>13</v>
      </c>
      <c r="D42" s="45">
        <f>(D4+D5/2)*D2/12</f>
        <v>0</v>
      </c>
      <c r="E42" s="92"/>
      <c r="F42" s="93">
        <f t="shared" si="1"/>
        <v>0</v>
      </c>
      <c r="G42" s="94"/>
    </row>
    <row r="43" spans="1:7" ht="12" customHeight="1" x14ac:dyDescent="0.2">
      <c r="A43" s="343">
        <v>0</v>
      </c>
      <c r="B43" s="139"/>
      <c r="C43" s="71" t="s">
        <v>14</v>
      </c>
      <c r="D43" s="45">
        <f>POWER(MAX((D3+D6+D7+D8)/2+D4+D5-8,1),1.6)*SQRT(D2/10)/POWER(5+D9,0.7)*(1+B103)^(1/3)/6</f>
        <v>0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0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0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0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1</v>
      </c>
      <c r="E48" s="98"/>
      <c r="F48" s="55">
        <f t="shared" si="1"/>
        <v>0</v>
      </c>
      <c r="G48" s="56"/>
    </row>
    <row r="49" spans="1:7" ht="12" customHeight="1" x14ac:dyDescent="0.2">
      <c r="A49" s="343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43">
        <v>0</v>
      </c>
      <c r="B50" s="139"/>
      <c r="C50" s="71" t="s">
        <v>21</v>
      </c>
      <c r="D50" s="45">
        <f>(D4+D6)*D2/20</f>
        <v>0</v>
      </c>
      <c r="E50" s="92"/>
      <c r="F50" s="93">
        <f>A50*D50</f>
        <v>0</v>
      </c>
      <c r="G50" s="94"/>
    </row>
    <row r="51" spans="1:7" ht="12" customHeight="1" x14ac:dyDescent="0.2">
      <c r="A51" s="343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43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346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343">
        <v>0</v>
      </c>
      <c r="B56" s="139"/>
      <c r="C56" s="70" t="s">
        <v>189</v>
      </c>
      <c r="D56" s="45">
        <f>D7/3+D8/1.5</f>
        <v>0</v>
      </c>
      <c r="E56" s="92"/>
      <c r="F56" s="363">
        <f>A56*D56+A57*D57</f>
        <v>0</v>
      </c>
      <c r="G56" s="147"/>
    </row>
    <row r="57" spans="1:7" ht="12" customHeight="1" x14ac:dyDescent="0.2">
      <c r="A57" s="343">
        <v>0</v>
      </c>
      <c r="B57" s="139"/>
      <c r="C57" s="70" t="s">
        <v>190</v>
      </c>
      <c r="D57" s="118">
        <f>4+D7/3</f>
        <v>4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0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0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0</v>
      </c>
      <c r="E60" s="92"/>
      <c r="F60" s="93">
        <f t="shared" ref="F60:F79" si="2">A60*D60</f>
        <v>0</v>
      </c>
      <c r="G60" s="94"/>
    </row>
    <row r="61" spans="1:7" ht="12" customHeight="1" x14ac:dyDescent="0.2">
      <c r="A61" s="343">
        <v>0</v>
      </c>
      <c r="B61" s="8">
        <v>0</v>
      </c>
      <c r="C61" s="71" t="s">
        <v>28</v>
      </c>
      <c r="D61" s="45">
        <f>(B61*1.5-D8)/2</f>
        <v>0</v>
      </c>
      <c r="E61" s="92"/>
      <c r="F61" s="93">
        <f t="shared" si="2"/>
        <v>0</v>
      </c>
      <c r="G61" s="94"/>
    </row>
    <row r="62" spans="1:7" ht="12" customHeight="1" x14ac:dyDescent="0.2">
      <c r="A62" s="343">
        <v>0</v>
      </c>
      <c r="B62" s="139"/>
      <c r="C62" s="71" t="s">
        <v>29</v>
      </c>
      <c r="D62" s="45">
        <v>3</v>
      </c>
      <c r="E62" s="92"/>
      <c r="F62" s="93">
        <f t="shared" si="2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5</v>
      </c>
      <c r="E63" s="96"/>
      <c r="F63" s="50">
        <f t="shared" si="2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2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0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2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2"/>
        <v>0</v>
      </c>
      <c r="G67" s="56"/>
    </row>
    <row r="68" spans="1:7" ht="12" customHeight="1" x14ac:dyDescent="0.2">
      <c r="A68" s="343">
        <v>0</v>
      </c>
      <c r="B68" s="139"/>
      <c r="C68" s="206" t="s">
        <v>233</v>
      </c>
      <c r="D68" s="45">
        <f>(D2+D8)/3</f>
        <v>0</v>
      </c>
      <c r="E68" s="92"/>
      <c r="F68" s="93">
        <f t="shared" si="2"/>
        <v>0</v>
      </c>
      <c r="G68" s="94"/>
    </row>
    <row r="69" spans="1:7" ht="12" customHeight="1" x14ac:dyDescent="0.2">
      <c r="A69" s="343">
        <v>0</v>
      </c>
      <c r="B69" s="139"/>
      <c r="C69" s="258" t="s">
        <v>255</v>
      </c>
      <c r="D69" s="45">
        <v>4</v>
      </c>
      <c r="E69" s="92"/>
      <c r="F69" s="93">
        <f t="shared" si="2"/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2"/>
        <v>0</v>
      </c>
      <c r="G70" s="94"/>
    </row>
    <row r="71" spans="1:7" ht="12" customHeight="1" x14ac:dyDescent="0.2">
      <c r="A71" s="343">
        <v>0</v>
      </c>
      <c r="B71" s="139"/>
      <c r="C71" s="71" t="s">
        <v>179</v>
      </c>
      <c r="D71" s="45">
        <v>1</v>
      </c>
      <c r="E71" s="92"/>
      <c r="F71" s="93">
        <f t="shared" si="2"/>
        <v>0</v>
      </c>
      <c r="G71" s="94"/>
    </row>
    <row r="72" spans="1:7" ht="12" customHeight="1" x14ac:dyDescent="0.2">
      <c r="A72" s="343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2"/>
        <v>0</v>
      </c>
      <c r="G72" s="94"/>
    </row>
    <row r="73" spans="1:7" ht="12" customHeight="1" x14ac:dyDescent="0.2">
      <c r="A73" s="343">
        <v>0</v>
      </c>
      <c r="B73" s="139"/>
      <c r="C73" s="206" t="s">
        <v>252</v>
      </c>
      <c r="D73" s="72">
        <v>3</v>
      </c>
      <c r="E73" s="92"/>
      <c r="F73" s="93">
        <f t="shared" si="2"/>
        <v>0</v>
      </c>
      <c r="G73" s="94"/>
    </row>
    <row r="74" spans="1:7" ht="12" customHeight="1" x14ac:dyDescent="0.2">
      <c r="A74" s="345">
        <v>0</v>
      </c>
      <c r="B74" s="142"/>
      <c r="C74" s="208" t="s">
        <v>239</v>
      </c>
      <c r="D74" s="133">
        <f>-D7/3</f>
        <v>0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343">
        <v>0</v>
      </c>
      <c r="B75" s="139"/>
      <c r="C75" s="206" t="s">
        <v>240</v>
      </c>
      <c r="D75" s="118">
        <f>-D7/2</f>
        <v>0</v>
      </c>
      <c r="E75" s="92"/>
      <c r="F75" s="350"/>
      <c r="G75" s="60"/>
    </row>
    <row r="76" spans="1:7" s="77" customFormat="1" ht="12" customHeight="1" x14ac:dyDescent="0.2">
      <c r="A76" s="343">
        <v>0</v>
      </c>
      <c r="B76" s="139"/>
      <c r="C76" s="206" t="s">
        <v>241</v>
      </c>
      <c r="D76" s="118">
        <f>-D7</f>
        <v>0</v>
      </c>
      <c r="E76" s="92"/>
      <c r="F76" s="350"/>
      <c r="G76" s="60"/>
    </row>
    <row r="77" spans="1:7" ht="12" customHeight="1" x14ac:dyDescent="0.2">
      <c r="A77" s="346">
        <v>0</v>
      </c>
      <c r="B77" s="141"/>
      <c r="C77" s="209" t="s">
        <v>242</v>
      </c>
      <c r="D77" s="61">
        <f>-D7*1.5</f>
        <v>0</v>
      </c>
      <c r="E77" s="92"/>
      <c r="F77" s="351"/>
      <c r="G77" s="151"/>
    </row>
    <row r="78" spans="1:7" ht="12" customHeight="1" x14ac:dyDescent="0.2">
      <c r="A78" s="343">
        <v>0</v>
      </c>
      <c r="B78" s="139"/>
      <c r="C78" s="71" t="s">
        <v>40</v>
      </c>
      <c r="D78" s="45">
        <f>D6/2</f>
        <v>0</v>
      </c>
      <c r="E78" s="92"/>
      <c r="F78" s="93">
        <f t="shared" si="2"/>
        <v>0</v>
      </c>
      <c r="G78" s="94"/>
    </row>
    <row r="79" spans="1:7" s="77" customFormat="1" ht="12" customHeight="1" x14ac:dyDescent="0.2">
      <c r="A79" s="343">
        <v>0</v>
      </c>
      <c r="B79" s="8">
        <v>0</v>
      </c>
      <c r="C79" s="207" t="s">
        <v>232</v>
      </c>
      <c r="D79" s="314">
        <f>B79/2.5</f>
        <v>0</v>
      </c>
      <c r="E79" s="92"/>
      <c r="F79" s="93">
        <f t="shared" si="2"/>
        <v>0</v>
      </c>
      <c r="G79" s="94"/>
    </row>
    <row r="80" spans="1:7" ht="12" customHeight="1" x14ac:dyDescent="0.2">
      <c r="A80" s="343">
        <v>0</v>
      </c>
      <c r="B80" s="139"/>
      <c r="C80" s="71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3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3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10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0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3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0</v>
      </c>
      <c r="E90" s="98"/>
      <c r="F90" s="55">
        <f t="shared" si="3"/>
        <v>0</v>
      </c>
      <c r="G90" s="56"/>
    </row>
    <row r="91" spans="1:7" ht="12" customHeight="1" x14ac:dyDescent="0.2">
      <c r="A91" s="125">
        <v>0</v>
      </c>
      <c r="B91" s="139"/>
      <c r="C91" s="132" t="s">
        <v>197</v>
      </c>
      <c r="D91" s="54">
        <v>5</v>
      </c>
      <c r="E91" s="98"/>
      <c r="F91" s="55">
        <f t="shared" si="3"/>
        <v>0</v>
      </c>
      <c r="G91" s="56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3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0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0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0</v>
      </c>
      <c r="E96" s="92"/>
      <c r="F96" s="366"/>
      <c r="G96" s="100"/>
    </row>
    <row r="97" spans="1:7" ht="12" customHeight="1" x14ac:dyDescent="0.2">
      <c r="A97" s="343">
        <v>0</v>
      </c>
      <c r="B97" s="139"/>
      <c r="C97" s="71" t="s">
        <v>127</v>
      </c>
      <c r="D97" s="45">
        <f>D2/5</f>
        <v>0</v>
      </c>
      <c r="E97" s="92"/>
      <c r="F97" s="344">
        <f t="shared" ref="F97:F107" si="4">A97*D97</f>
        <v>0</v>
      </c>
      <c r="G97" s="147"/>
    </row>
    <row r="98" spans="1:7" ht="12" customHeight="1" x14ac:dyDescent="0.2">
      <c r="A98" s="343">
        <v>0</v>
      </c>
      <c r="B98" s="139"/>
      <c r="C98" s="71" t="s">
        <v>159</v>
      </c>
      <c r="D98" s="45">
        <f>D8/1.5</f>
        <v>0</v>
      </c>
      <c r="E98" s="92"/>
      <c r="F98" s="199">
        <f t="shared" si="4"/>
        <v>0</v>
      </c>
      <c r="G98" s="94"/>
    </row>
    <row r="99" spans="1:7" ht="12" customHeight="1" x14ac:dyDescent="0.2">
      <c r="A99" s="343">
        <v>0</v>
      </c>
      <c r="B99" s="139"/>
      <c r="C99" s="71" t="s">
        <v>128</v>
      </c>
      <c r="D99" s="45">
        <v>2</v>
      </c>
      <c r="E99" s="92"/>
      <c r="F99" s="199">
        <f t="shared" si="4"/>
        <v>0</v>
      </c>
      <c r="G99" s="94"/>
    </row>
    <row r="100" spans="1:7" ht="12" customHeight="1" x14ac:dyDescent="0.2">
      <c r="A100" s="346">
        <v>0</v>
      </c>
      <c r="B100" s="10">
        <v>0</v>
      </c>
      <c r="C100" s="97" t="s">
        <v>129</v>
      </c>
      <c r="D100" s="65">
        <f>B100</f>
        <v>0</v>
      </c>
      <c r="E100" s="92"/>
      <c r="F100" s="347">
        <f t="shared" si="4"/>
        <v>0</v>
      </c>
      <c r="G100" s="100"/>
    </row>
    <row r="101" spans="1:7" ht="12" customHeight="1" x14ac:dyDescent="0.2">
      <c r="A101" s="345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346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343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4"/>
        <v>0</v>
      </c>
      <c r="G103" s="94"/>
    </row>
    <row r="104" spans="1:7" s="77" customFormat="1" ht="12" customHeight="1" x14ac:dyDescent="0.2">
      <c r="A104" s="343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si="4"/>
        <v>0</v>
      </c>
      <c r="G104" s="94"/>
    </row>
    <row r="105" spans="1:7" ht="12" customHeight="1" x14ac:dyDescent="0.2">
      <c r="A105" s="343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157">
        <v>1</v>
      </c>
      <c r="B106" s="139"/>
      <c r="C106" s="119" t="s">
        <v>59</v>
      </c>
      <c r="D106" s="156">
        <v>2</v>
      </c>
      <c r="E106" s="98"/>
      <c r="F106" s="156">
        <f t="shared" si="4"/>
        <v>2</v>
      </c>
      <c r="G106" s="119"/>
    </row>
    <row r="107" spans="1:7" ht="12" customHeight="1" x14ac:dyDescent="0.2">
      <c r="A107" s="346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4"/>
        <v>0</v>
      </c>
      <c r="G107" s="94"/>
    </row>
    <row r="108" spans="1:7" ht="12" customHeight="1" x14ac:dyDescent="0.2">
      <c r="A108" s="343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343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343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343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345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343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343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346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346">
        <v>0</v>
      </c>
      <c r="B116" s="139"/>
      <c r="C116" s="79" t="s">
        <v>225</v>
      </c>
      <c r="D116" s="61">
        <f>D7*1.5</f>
        <v>0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0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341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341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</v>
      </c>
      <c r="E122" s="92"/>
      <c r="F122" s="341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0</v>
      </c>
      <c r="E123" s="92"/>
      <c r="F123" s="341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314">
        <f>B124/2.5</f>
        <v>0</v>
      </c>
      <c r="E124" s="92"/>
      <c r="F124" s="341">
        <f t="shared" ref="F124" si="5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341">
        <f>A125*D125</f>
        <v>0</v>
      </c>
      <c r="G125" s="53"/>
    </row>
    <row r="126" spans="1:7" s="76" customFormat="1" ht="12" customHeight="1" x14ac:dyDescent="0.2">
      <c r="A126" s="345">
        <v>0</v>
      </c>
      <c r="B126" s="142"/>
      <c r="C126" s="95" t="s">
        <v>78</v>
      </c>
      <c r="D126" s="49">
        <f>D6/2</f>
        <v>0</v>
      </c>
      <c r="E126" s="96"/>
      <c r="F126" s="340">
        <f t="shared" ref="F126:F133" si="6">A126*D126</f>
        <v>0</v>
      </c>
      <c r="G126" s="51"/>
    </row>
    <row r="127" spans="1:7" s="77" customFormat="1" ht="12" customHeight="1" x14ac:dyDescent="0.2">
      <c r="A127" s="343">
        <v>0</v>
      </c>
      <c r="B127" s="139"/>
      <c r="C127" s="71" t="s">
        <v>79</v>
      </c>
      <c r="D127" s="45">
        <v>-1</v>
      </c>
      <c r="E127" s="92"/>
      <c r="F127" s="159">
        <f t="shared" si="6"/>
        <v>0</v>
      </c>
      <c r="G127" s="60"/>
    </row>
    <row r="128" spans="1:7" s="77" customFormat="1" ht="12" customHeight="1" x14ac:dyDescent="0.2">
      <c r="A128" s="343">
        <v>0</v>
      </c>
      <c r="B128" s="134">
        <v>0</v>
      </c>
      <c r="C128" s="206" t="s">
        <v>257</v>
      </c>
      <c r="D128" s="264">
        <f>(4-B128)/2</f>
        <v>2</v>
      </c>
      <c r="E128" s="92"/>
      <c r="F128" s="341">
        <f t="shared" si="6"/>
        <v>0</v>
      </c>
      <c r="G128" s="53"/>
    </row>
    <row r="129" spans="1:7" s="77" customFormat="1" ht="12" customHeight="1" x14ac:dyDescent="0.2">
      <c r="A129" s="343">
        <v>0</v>
      </c>
      <c r="B129" s="139"/>
      <c r="C129" s="71" t="s">
        <v>81</v>
      </c>
      <c r="D129" s="45">
        <v>2</v>
      </c>
      <c r="E129" s="92"/>
      <c r="F129" s="341">
        <f t="shared" si="6"/>
        <v>0</v>
      </c>
      <c r="G129" s="53"/>
    </row>
    <row r="130" spans="1:7" s="77" customFormat="1" ht="12" customHeight="1" x14ac:dyDescent="0.2">
      <c r="A130" s="343">
        <v>0</v>
      </c>
      <c r="B130" s="139"/>
      <c r="C130" s="71" t="s">
        <v>83</v>
      </c>
      <c r="D130" s="45">
        <v>-2</v>
      </c>
      <c r="E130" s="92"/>
      <c r="F130" s="159">
        <f t="shared" si="6"/>
        <v>0</v>
      </c>
      <c r="G130" s="60"/>
    </row>
    <row r="131" spans="1:7" s="80" customFormat="1" ht="12" customHeight="1" x14ac:dyDescent="0.2">
      <c r="A131" s="346">
        <v>0</v>
      </c>
      <c r="B131" s="141"/>
      <c r="C131" s="319" t="s">
        <v>260</v>
      </c>
      <c r="D131" s="54">
        <f>D2/5+B103</f>
        <v>0</v>
      </c>
      <c r="E131" s="98"/>
      <c r="F131" s="322">
        <f t="shared" si="6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0</v>
      </c>
      <c r="E132" s="96"/>
      <c r="F132" s="337">
        <f t="shared" si="6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0</v>
      </c>
      <c r="E133" s="98"/>
      <c r="F133" s="339">
        <f t="shared" si="6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0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0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0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0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338">
        <f t="shared" ref="F139:F144" si="7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338">
        <f t="shared" si="7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338">
        <f t="shared" si="7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0</v>
      </c>
      <c r="E142" s="92"/>
      <c r="F142" s="338">
        <f t="shared" si="7"/>
        <v>0</v>
      </c>
      <c r="G142" s="221"/>
    </row>
    <row r="143" spans="1:7" s="76" customFormat="1" ht="12" customHeight="1" x14ac:dyDescent="0.2">
      <c r="A143" s="345">
        <v>0</v>
      </c>
      <c r="B143" s="9">
        <v>0</v>
      </c>
      <c r="C143" s="95" t="s">
        <v>93</v>
      </c>
      <c r="D143" s="49">
        <f>B143</f>
        <v>0</v>
      </c>
      <c r="E143" s="96"/>
      <c r="F143" s="340">
        <f t="shared" si="7"/>
        <v>0</v>
      </c>
      <c r="G143" s="51"/>
    </row>
    <row r="144" spans="1:7" s="80" customFormat="1" ht="12" customHeight="1" x14ac:dyDescent="0.2">
      <c r="A144" s="346">
        <v>0</v>
      </c>
      <c r="B144" s="141"/>
      <c r="C144" s="97" t="s">
        <v>94</v>
      </c>
      <c r="D144" s="54">
        <v>4</v>
      </c>
      <c r="E144" s="98"/>
      <c r="F144" s="342">
        <f t="shared" si="7"/>
        <v>0</v>
      </c>
      <c r="G144" s="56"/>
    </row>
    <row r="145" spans="1:7" ht="12" customHeight="1" x14ac:dyDescent="0.2">
      <c r="A145" s="343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343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343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343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345">
        <v>0</v>
      </c>
      <c r="B149" s="134">
        <v>0</v>
      </c>
      <c r="C149" s="208" t="s">
        <v>258</v>
      </c>
      <c r="D149" s="49">
        <f>(B149-4)*D7/3</f>
        <v>0</v>
      </c>
      <c r="E149" s="96"/>
      <c r="F149" s="340">
        <f t="shared" ref="F149:F157" si="8">A149*D149</f>
        <v>0</v>
      </c>
      <c r="G149" s="51"/>
    </row>
    <row r="150" spans="1:7" s="80" customFormat="1" ht="12" customHeight="1" x14ac:dyDescent="0.2">
      <c r="A150" s="346">
        <v>0</v>
      </c>
      <c r="B150" s="141"/>
      <c r="C150" s="97" t="s">
        <v>99</v>
      </c>
      <c r="D150" s="54">
        <f>D9/2</f>
        <v>0</v>
      </c>
      <c r="E150" s="98"/>
      <c r="F150" s="342">
        <f t="shared" si="8"/>
        <v>0</v>
      </c>
      <c r="G150" s="56"/>
    </row>
    <row r="151" spans="1:7" ht="12" customHeight="1" x14ac:dyDescent="0.2">
      <c r="A151" s="237">
        <v>0</v>
      </c>
      <c r="B151" s="8">
        <v>0</v>
      </c>
      <c r="C151" s="224" t="s">
        <v>103</v>
      </c>
      <c r="D151" s="45">
        <f>B151+D5/2+B165/3</f>
        <v>0</v>
      </c>
      <c r="E151" s="92"/>
      <c r="F151" s="338">
        <f t="shared" si="8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7">
        <v>0</v>
      </c>
      <c r="B153" s="139"/>
      <c r="C153" s="224" t="s">
        <v>104</v>
      </c>
      <c r="D153" s="45">
        <f>1.5*(D4+D6)</f>
        <v>0</v>
      </c>
      <c r="E153" s="92"/>
      <c r="F153" s="338">
        <f t="shared" ref="F153" si="9">A153*D153</f>
        <v>0</v>
      </c>
      <c r="G153" s="221"/>
    </row>
    <row r="154" spans="1:7" ht="12" customHeight="1" x14ac:dyDescent="0.2">
      <c r="A154" s="343">
        <v>0</v>
      </c>
      <c r="B154" s="139"/>
      <c r="C154" s="71" t="s">
        <v>105</v>
      </c>
      <c r="D154" s="45">
        <f>D3/2</f>
        <v>0</v>
      </c>
      <c r="E154" s="92"/>
      <c r="F154" s="341">
        <f t="shared" si="8"/>
        <v>0</v>
      </c>
      <c r="G154" s="53"/>
    </row>
    <row r="155" spans="1:7" ht="12" customHeight="1" x14ac:dyDescent="0.2">
      <c r="A155" s="343">
        <v>0</v>
      </c>
      <c r="B155" s="8">
        <v>0</v>
      </c>
      <c r="C155" s="71" t="s">
        <v>107</v>
      </c>
      <c r="D155" s="45">
        <f>(B155+D2-10)/3</f>
        <v>-3.3333333333333335</v>
      </c>
      <c r="E155" s="92"/>
      <c r="F155" s="341">
        <f t="shared" si="8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-3+((D5-B156)/2+D4/2+D3/4)*D7/10</f>
        <v>-3</v>
      </c>
      <c r="E156" s="92"/>
      <c r="F156" s="341">
        <f t="shared" si="8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0</v>
      </c>
      <c r="E157" s="106"/>
      <c r="F157" s="161">
        <f t="shared" si="8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10">A159*D159</f>
        <v>0</v>
      </c>
    </row>
    <row r="160" spans="1:7" ht="12" customHeight="1" thickBot="1" x14ac:dyDescent="0.25">
      <c r="A160" s="343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10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1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1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343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2">A167*D167</f>
        <v>0</v>
      </c>
    </row>
    <row r="168" spans="1:7" ht="12" customHeight="1" x14ac:dyDescent="0.2">
      <c r="A168" s="343">
        <v>0</v>
      </c>
      <c r="B168" s="139"/>
      <c r="C168" s="71" t="s">
        <v>163</v>
      </c>
      <c r="D168" s="78">
        <f>D166/4</f>
        <v>0</v>
      </c>
      <c r="E168" s="76"/>
      <c r="F168" s="74">
        <f t="shared" si="12"/>
        <v>0</v>
      </c>
    </row>
    <row r="169" spans="1:7" ht="12" customHeight="1" x14ac:dyDescent="0.2">
      <c r="A169" s="343">
        <v>0</v>
      </c>
      <c r="B169" s="139"/>
      <c r="C169" s="71" t="s">
        <v>164</v>
      </c>
      <c r="D169" s="45">
        <f>D166/3</f>
        <v>0</v>
      </c>
      <c r="E169" s="77"/>
      <c r="F169" s="74">
        <f t="shared" si="12"/>
        <v>0</v>
      </c>
    </row>
    <row r="170" spans="1:7" ht="12" customHeight="1" x14ac:dyDescent="0.2">
      <c r="A170" s="343">
        <v>0</v>
      </c>
      <c r="B170" s="139"/>
      <c r="C170" s="71" t="s">
        <v>165</v>
      </c>
      <c r="D170" s="45">
        <f>D166/2</f>
        <v>0</v>
      </c>
      <c r="E170" s="77"/>
      <c r="F170" s="74">
        <f t="shared" si="12"/>
        <v>0</v>
      </c>
    </row>
    <row r="171" spans="1:7" ht="12" customHeight="1" x14ac:dyDescent="0.2">
      <c r="A171" s="346">
        <v>0</v>
      </c>
      <c r="B171" s="139"/>
      <c r="C171" s="79" t="s">
        <v>166</v>
      </c>
      <c r="D171" s="54">
        <f>D166/1.5</f>
        <v>0</v>
      </c>
      <c r="E171" s="80"/>
      <c r="F171" s="81">
        <f t="shared" si="12"/>
        <v>0</v>
      </c>
    </row>
    <row r="172" spans="1:7" ht="12" customHeight="1" x14ac:dyDescent="0.2">
      <c r="A172" s="345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2"/>
        <v>0</v>
      </c>
    </row>
    <row r="173" spans="1:7" ht="12" customHeight="1" x14ac:dyDescent="0.2">
      <c r="A173" s="346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2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0</v>
      </c>
      <c r="E175" s="96"/>
      <c r="F175" s="233">
        <f t="shared" ref="F175:F182" si="13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338">
        <f t="shared" si="13"/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338">
        <f t="shared" si="13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338">
        <f t="shared" si="13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338">
        <f t="shared" si="13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338">
        <f t="shared" si="13"/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338">
        <f t="shared" si="13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338">
        <f t="shared" si="13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343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343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343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343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343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14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14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338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314">
        <f>D12/2+D13/2</f>
        <v>0</v>
      </c>
      <c r="E197" s="92"/>
      <c r="F197" s="338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338">
        <f t="shared" ref="F198" si="15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343">
        <v>0</v>
      </c>
      <c r="B203" s="44"/>
      <c r="C203" s="71" t="s">
        <v>122</v>
      </c>
      <c r="D203" s="314">
        <f>D202</f>
        <v>-3</v>
      </c>
      <c r="E203" s="77"/>
      <c r="F203" s="110">
        <f>A203*D203</f>
        <v>0</v>
      </c>
    </row>
    <row r="204" spans="1:7" ht="12" customHeight="1" x14ac:dyDescent="0.2">
      <c r="A204" s="343">
        <v>0</v>
      </c>
      <c r="B204" s="44"/>
      <c r="C204" s="71" t="s">
        <v>123</v>
      </c>
      <c r="D204" s="314">
        <f>2*D202</f>
        <v>-6</v>
      </c>
      <c r="E204" s="77"/>
      <c r="F204" s="110">
        <f>A204*D204</f>
        <v>0</v>
      </c>
    </row>
    <row r="205" spans="1:7" ht="12" customHeight="1" x14ac:dyDescent="0.2">
      <c r="A205" s="343">
        <v>0</v>
      </c>
      <c r="B205" s="44"/>
      <c r="C205" s="71" t="s">
        <v>124</v>
      </c>
      <c r="D205" s="314">
        <f>3*D202</f>
        <v>-9</v>
      </c>
      <c r="E205" s="77"/>
      <c r="F205" s="110">
        <f>A205*D205</f>
        <v>0</v>
      </c>
    </row>
    <row r="206" spans="1:7" ht="12" customHeight="1" x14ac:dyDescent="0.2">
      <c r="A206" s="343">
        <v>0</v>
      </c>
      <c r="B206" s="44"/>
      <c r="C206" s="71" t="s">
        <v>125</v>
      </c>
      <c r="D206" s="314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16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16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16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314">
        <f>D12/2+D13/2</f>
        <v>0</v>
      </c>
      <c r="E213" s="92"/>
      <c r="F213" s="338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338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338">
        <f t="shared" ref="F215" si="17">A215*D215</f>
        <v>0</v>
      </c>
      <c r="G215" s="219"/>
    </row>
  </sheetData>
  <mergeCells count="22">
    <mergeCell ref="F134:F137"/>
    <mergeCell ref="F145:F148"/>
    <mergeCell ref="E159:E160"/>
    <mergeCell ref="E162:E163"/>
    <mergeCell ref="A93:A96"/>
    <mergeCell ref="F93:F96"/>
    <mergeCell ref="B101:B102"/>
    <mergeCell ref="F101:F102"/>
    <mergeCell ref="F108:F111"/>
    <mergeCell ref="F112:F115"/>
    <mergeCell ref="A53:A54"/>
    <mergeCell ref="D53:D54"/>
    <mergeCell ref="F53:F54"/>
    <mergeCell ref="F56:F57"/>
    <mergeCell ref="F58:F59"/>
    <mergeCell ref="F74:F77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A203:A207 A193:A198 A187:A191 A209:A215 A163 A175:A182 A167:A173 A160 A15:A21 B94:B96 A27:A29 A97:A117 A119:A157 A32:A93" xr:uid="{D7D89A10-DA26-42EE-A869-7366337D00F9}">
      <formula1>"0,1"</formula1>
    </dataValidation>
    <dataValidation type="list" allowBlank="1" showInputMessage="1" showErrorMessage="1" sqref="B201" xr:uid="{AC8C7889-F536-47B0-8005-2D3906B35176}">
      <formula1>"0,5,7,5,10,12,5,15,17,5,20,22,5,25,27,5,30"</formula1>
    </dataValidation>
    <dataValidation type="list" allowBlank="1" showInputMessage="1" showErrorMessage="1" sqref="B200" xr:uid="{08A39E47-61C7-40FD-BC79-803C3AB024AE}">
      <formula1>"0,1,2,3"</formula1>
    </dataValidation>
    <dataValidation type="list" allowBlank="1" showInputMessage="1" showErrorMessage="1" sqref="B212 B198 B195 B177 B214 B180 B29 B84 B72 B38 B40:B41 B54 B70 B66 B101 B119 B103" xr:uid="{ABA87FC6-4DA7-4FA8-9694-FE478526E536}">
      <formula1>"0,1,2,3,4,5"</formula1>
    </dataValidation>
    <dataValidation type="list" allowBlank="1" showInputMessage="1" showErrorMessage="1" sqref="B184:B185 B193 B160 B163 A159 A162 B121 A118" xr:uid="{2AB7D7F6-7C83-43AA-BAA4-2EBD5E1DAA80}">
      <formula1>"0,1,2,3,4,5,6"</formula1>
    </dataValidation>
    <dataValidation type="list" allowBlank="1" showInputMessage="1" showErrorMessage="1" sqref="B165 B149 B143 B141 B104 D3:D9 D12:D13 B118 B89 B92 B83 B100 B128 F3:F9" xr:uid="{CF4CA615-E1F5-4FEB-8E48-908C8B3D6774}">
      <formula1>"0,1,2,3,4,5,6,7,8,9,10,11,12,13,14,15,16,17,18,19,20"</formula1>
    </dataValidation>
    <dataValidation type="list" allowBlank="1" showInputMessage="1" showErrorMessage="1" sqref="F2 D2 B124 B79 B107 B52 B155" xr:uid="{8DC67C4C-21DF-45AF-A83C-791DDA0FE6E6}">
      <formula1>$L$1:$L$13</formula1>
    </dataValidation>
    <dataValidation type="list" allowBlank="1" showInputMessage="1" showErrorMessage="1" sqref="B151" xr:uid="{9495E93B-9AFA-4B3E-9F8E-615218CFBC2F}">
      <formula1>"1,2,3,4,5,6"</formula1>
    </dataValidation>
    <dataValidation type="list" allowBlank="1" showInputMessage="1" showErrorMessage="1" sqref="B138" xr:uid="{F1B14FFE-9611-44AF-87DB-285337E63FEB}">
      <formula1>"0,2,5,5,7,5,10,12,5,15,17,5,20,22,5,25,27,5,30"</formula1>
    </dataValidation>
    <dataValidation type="list" allowBlank="1" showInputMessage="1" showErrorMessage="1" sqref="B152 B156" xr:uid="{D06739C5-0941-4229-83E0-980F5746BBFD}">
      <formula1>"-4,-3,-2,-1,0,1,2,3,4,5,6,7,8,9,10"</formula1>
    </dataValidation>
    <dataValidation type="list" allowBlank="1" showInputMessage="1" showErrorMessage="1" sqref="B125" xr:uid="{14FECE9A-C160-41A2-A827-B585D7E562A0}">
      <formula1>"-4,-3,-2,-1,0,1,2,3,4,5,6"</formula1>
    </dataValidation>
    <dataValidation type="list" allowBlank="1" showInputMessage="1" showErrorMessage="1" sqref="B63 B28 B60:B61" xr:uid="{E450A867-7BC6-4641-8176-6C3EF7D64D9B}">
      <formula1>"0,1,2,3,4,5,6,7,8,9,10"</formula1>
    </dataValidation>
    <dataValidation type="list" allowBlank="1" showInputMessage="1" showErrorMessage="1" sqref="B53" xr:uid="{95AB7872-6E47-4FBB-BFBC-178B48AA8F4A}">
      <formula1>"0,1,2,3,4"</formula1>
    </dataValidation>
    <dataValidation type="list" allowBlank="1" showInputMessage="1" showErrorMessage="1" sqref="B51" xr:uid="{D2ADF365-25DC-435F-85D9-2A8FC1D3EFF9}">
      <formula1>"-4,-3,-2,-1,0,+1,+2,+3,+4"</formula1>
    </dataValidation>
    <dataValidation type="list" allowBlank="1" showInputMessage="1" showErrorMessage="1" sqref="D11" xr:uid="{766AD71E-F6F5-404E-99FB-B76E526793A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0029-0C0F-4036-B152-3DFCD34AC7F7}">
  <dimension ref="A1:L216"/>
  <sheetViews>
    <sheetView topLeftCell="A67" workbookViewId="0">
      <selection activeCell="D90" sqref="D90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263</v>
      </c>
      <c r="G1" s="353"/>
      <c r="H1" s="353"/>
      <c r="I1" s="353"/>
      <c r="L1" s="205">
        <v>0</v>
      </c>
    </row>
    <row r="2" spans="1:12" ht="12" customHeight="1" x14ac:dyDescent="0.2">
      <c r="D2" s="5">
        <v>7.5</v>
      </c>
      <c r="E2" s="13" t="s">
        <v>0</v>
      </c>
      <c r="F2" s="14">
        <v>7.5</v>
      </c>
      <c r="G2" s="11">
        <f>(D2-F2)/2.5</f>
        <v>0</v>
      </c>
      <c r="H2" s="11">
        <f>IF(G2&lt;0,ABS(G2)^1.4*-1,G2^1.4)</f>
        <v>0</v>
      </c>
      <c r="L2" s="205">
        <v>2.5</v>
      </c>
    </row>
    <row r="3" spans="1:12" ht="12" customHeight="1" x14ac:dyDescent="0.2">
      <c r="D3" s="5">
        <v>3</v>
      </c>
      <c r="E3" s="13" t="s">
        <v>1</v>
      </c>
      <c r="F3" s="14">
        <v>3</v>
      </c>
      <c r="G3" s="11">
        <f t="shared" ref="G3:G9" si="0">D3-F3</f>
        <v>0</v>
      </c>
      <c r="H3" s="11">
        <f>IF(G3&lt;0,-1*(ABS(G3)+0.1*ABS(G3)^1.7),G3+0.1*G3^1.7)</f>
        <v>0</v>
      </c>
      <c r="I3" s="15" t="s">
        <v>153</v>
      </c>
      <c r="L3" s="205">
        <v>5</v>
      </c>
    </row>
    <row r="4" spans="1:12" ht="12" customHeight="1" x14ac:dyDescent="0.2">
      <c r="D4" s="5">
        <v>4</v>
      </c>
      <c r="E4" s="13" t="s">
        <v>2</v>
      </c>
      <c r="F4" s="14">
        <v>4</v>
      </c>
      <c r="G4" s="11">
        <f t="shared" si="0"/>
        <v>0</v>
      </c>
      <c r="H4" s="11">
        <f>IF(G4&lt;0,-1*(ABS(G4)+0.1*ABS(G4)^1.7),G4+0.1*G4^1.7)</f>
        <v>0</v>
      </c>
      <c r="I4" s="16" t="s">
        <v>238</v>
      </c>
      <c r="L4" s="205">
        <v>7.5</v>
      </c>
    </row>
    <row r="5" spans="1:12" ht="12" customHeight="1" x14ac:dyDescent="0.2">
      <c r="D5" s="5">
        <v>7</v>
      </c>
      <c r="E5" s="13" t="s">
        <v>3</v>
      </c>
      <c r="F5" s="14">
        <v>7</v>
      </c>
      <c r="G5" s="11">
        <f t="shared" si="0"/>
        <v>0</v>
      </c>
      <c r="H5" s="11">
        <f>IF(G5&lt;0,-1*(ABS(G5)+0.1*ABS(G5)^2.3),G5+0.1*G5^2.3)</f>
        <v>0</v>
      </c>
      <c r="I5" s="16" t="s">
        <v>76</v>
      </c>
      <c r="L5" s="205">
        <v>10</v>
      </c>
    </row>
    <row r="6" spans="1:12" ht="12" customHeight="1" x14ac:dyDescent="0.2">
      <c r="D6" s="5">
        <v>3</v>
      </c>
      <c r="E6" s="13" t="s">
        <v>4</v>
      </c>
      <c r="F6" s="14">
        <v>3</v>
      </c>
      <c r="G6" s="11">
        <f t="shared" si="0"/>
        <v>0</v>
      </c>
      <c r="H6" s="11">
        <f>IF(G6&lt;0,-1*(ABS(G6)+0.1*ABS(G6)^1.7),G6+0.1*G6^1.7)</f>
        <v>0</v>
      </c>
      <c r="L6" s="205">
        <v>12.5</v>
      </c>
    </row>
    <row r="7" spans="1:12" ht="12" customHeight="1" x14ac:dyDescent="0.2">
      <c r="D7" s="5">
        <v>6</v>
      </c>
      <c r="E7" s="13" t="s">
        <v>5</v>
      </c>
      <c r="F7" s="14">
        <v>6</v>
      </c>
      <c r="G7" s="11">
        <f t="shared" si="0"/>
        <v>0</v>
      </c>
      <c r="H7" s="11">
        <f>IF(G7&lt;0,-1*(ABS(G7)+0.1*ABS(G7)^2.3),G7+0.1*G7^2.3)</f>
        <v>0</v>
      </c>
      <c r="L7" s="205">
        <v>15</v>
      </c>
    </row>
    <row r="8" spans="1:12" ht="12" customHeight="1" x14ac:dyDescent="0.2">
      <c r="D8" s="5">
        <v>7</v>
      </c>
      <c r="E8" s="13" t="s">
        <v>25</v>
      </c>
      <c r="F8" s="14">
        <v>7</v>
      </c>
      <c r="G8" s="11">
        <f t="shared" si="0"/>
        <v>0</v>
      </c>
      <c r="H8" s="11">
        <f>IF(G8&lt;0,-1*(ABS(G8)+0.1*ABS(G8)^1.7),G8+0.1*G8^1.7)</f>
        <v>0</v>
      </c>
      <c r="L8" s="205">
        <v>17.5</v>
      </c>
    </row>
    <row r="9" spans="1:12" ht="12" customHeight="1" x14ac:dyDescent="0.2">
      <c r="D9" s="5">
        <v>0</v>
      </c>
      <c r="E9" s="13" t="s">
        <v>7</v>
      </c>
      <c r="F9" s="14">
        <v>0</v>
      </c>
      <c r="G9" s="11">
        <f t="shared" si="0"/>
        <v>0</v>
      </c>
      <c r="H9" s="11">
        <f>IF(G9&lt;0,-0.5*(ABS(G9)^1.6),0.5*G9^1.6)</f>
        <v>0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1</v>
      </c>
      <c r="B15" s="18">
        <f>IF(G8&lt;0,-0.1*(ABS(G8)^2.3-ABS(G8)^1.7),0.1*(G8^2.3-G8^1.7))</f>
        <v>0</v>
      </c>
      <c r="C15" s="19" t="s">
        <v>203</v>
      </c>
    </row>
    <row r="16" spans="1:12" ht="12" customHeight="1" x14ac:dyDescent="0.2">
      <c r="A16" s="7">
        <v>1</v>
      </c>
      <c r="B16" s="20">
        <f>0.8*A16</f>
        <v>0.8</v>
      </c>
      <c r="C16" s="21" t="s">
        <v>148</v>
      </c>
      <c r="I16" s="12" t="s">
        <v>138</v>
      </c>
      <c r="J16" s="22">
        <f>25+SUM(H2:H9)+A15*B15</f>
        <v>25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SUM(F27:F29)+SUM(F32:F33)+F36+SUM(F38:F48)+SUM(F50:F80)+SUM(F82:F120)+SUM(F122:F158)+SUM(F176:F183)+SUM(F194:F199)+SUM(F210:F216)-11.87</f>
        <v>-5.2033333333333323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0.8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-4.1626666666666656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SUM(F160:F161)+SUM(F163:F164)+SUM(F168:F174)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SUM(F188:F192)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SUM(F204:F208)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G34+G35+G37+G49+G81+G121</f>
        <v>20</v>
      </c>
      <c r="H23" s="35" t="s">
        <v>146</v>
      </c>
      <c r="I23" s="36" t="s">
        <v>140</v>
      </c>
      <c r="J23" s="37">
        <f>(J16+J19+J20+J21+J22)*G23/100</f>
        <v>4.1674666666666669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25.004799999999999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25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3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2.6666666666666665</v>
      </c>
      <c r="E28" s="92"/>
      <c r="F28" s="199">
        <f>A28*D28</f>
        <v>0</v>
      </c>
      <c r="G28" s="94"/>
    </row>
    <row r="29" spans="1:11" ht="12" customHeight="1" x14ac:dyDescent="0.2">
      <c r="A29" s="216">
        <v>0</v>
      </c>
      <c r="B29" s="8">
        <v>0</v>
      </c>
      <c r="C29" s="231" t="s">
        <v>36</v>
      </c>
      <c r="D29" s="45">
        <f>B29/2*(D4+D6-1-B29)</f>
        <v>0</v>
      </c>
      <c r="E29" s="92"/>
      <c r="F29" s="199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330">
        <v>0</v>
      </c>
      <c r="B32" s="139"/>
      <c r="C32" s="91" t="s">
        <v>10</v>
      </c>
      <c r="D32" s="45">
        <f>D8</f>
        <v>7</v>
      </c>
      <c r="E32" s="92"/>
      <c r="F32" s="93">
        <f>A32*D32</f>
        <v>0</v>
      </c>
      <c r="G32" s="94"/>
    </row>
    <row r="33" spans="1:7" ht="12" customHeight="1" x14ac:dyDescent="0.2">
      <c r="A33" s="330">
        <v>0</v>
      </c>
      <c r="B33" s="139"/>
      <c r="C33" s="71" t="s">
        <v>11</v>
      </c>
      <c r="D33" s="45">
        <f>(D5+D8)*D2/20</f>
        <v>5.25</v>
      </c>
      <c r="E33" s="92"/>
      <c r="F33" s="93">
        <f>A33*D33</f>
        <v>0</v>
      </c>
      <c r="G33" s="94"/>
    </row>
    <row r="34" spans="1:7" ht="12" customHeight="1" x14ac:dyDescent="0.2">
      <c r="A34" s="330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330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330">
        <v>0</v>
      </c>
      <c r="B36" s="139"/>
      <c r="C36" s="71" t="s">
        <v>188</v>
      </c>
      <c r="D36" s="45">
        <f>D6*1.5</f>
        <v>4.5</v>
      </c>
      <c r="E36" s="92"/>
      <c r="F36" s="93">
        <f>A36*D36</f>
        <v>0</v>
      </c>
      <c r="G36" s="94"/>
    </row>
    <row r="37" spans="1:7" ht="12" customHeight="1" x14ac:dyDescent="0.2">
      <c r="A37" s="330">
        <v>0</v>
      </c>
      <c r="B37" s="139"/>
      <c r="C37" s="71" t="s">
        <v>184</v>
      </c>
      <c r="D37" s="46" t="s">
        <v>185</v>
      </c>
      <c r="E37" s="315"/>
      <c r="F37" s="47" t="s">
        <v>146</v>
      </c>
      <c r="G37" s="48">
        <f>A37*10</f>
        <v>0</v>
      </c>
    </row>
    <row r="38" spans="1:7" ht="12" customHeight="1" x14ac:dyDescent="0.2">
      <c r="A38" s="330">
        <v>0</v>
      </c>
      <c r="B38" s="8">
        <v>0</v>
      </c>
      <c r="C38" s="206" t="s">
        <v>251</v>
      </c>
      <c r="D38" s="72">
        <f>6*B38</f>
        <v>0</v>
      </c>
      <c r="E38" s="315"/>
      <c r="F38" s="93">
        <f t="shared" ref="F38:F48" si="1">A38*D38</f>
        <v>0</v>
      </c>
      <c r="G38" s="94"/>
    </row>
    <row r="39" spans="1:7" ht="12" customHeight="1" x14ac:dyDescent="0.2">
      <c r="A39" s="330">
        <v>0</v>
      </c>
      <c r="B39" s="139"/>
      <c r="C39" s="71" t="s">
        <v>110</v>
      </c>
      <c r="D39" s="72">
        <v>6</v>
      </c>
      <c r="E39" s="315"/>
      <c r="F39" s="93">
        <f t="shared" si="1"/>
        <v>0</v>
      </c>
      <c r="G39" s="94"/>
    </row>
    <row r="40" spans="1:7" ht="12" customHeight="1" x14ac:dyDescent="0.2">
      <c r="A40" s="330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si="1"/>
        <v>0</v>
      </c>
      <c r="G40" s="94"/>
    </row>
    <row r="41" spans="1:7" ht="12" customHeight="1" x14ac:dyDescent="0.2">
      <c r="A41" s="330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1"/>
        <v>0</v>
      </c>
      <c r="G41" s="94"/>
    </row>
    <row r="42" spans="1:7" ht="12" customHeight="1" x14ac:dyDescent="0.2">
      <c r="A42" s="330">
        <v>0</v>
      </c>
      <c r="B42" s="139"/>
      <c r="C42" s="71" t="s">
        <v>13</v>
      </c>
      <c r="D42" s="45">
        <f>(D4+D5/2)*D2/12</f>
        <v>4.6875</v>
      </c>
      <c r="E42" s="92"/>
      <c r="F42" s="93">
        <f t="shared" si="1"/>
        <v>0</v>
      </c>
      <c r="G42" s="94"/>
    </row>
    <row r="43" spans="1:7" ht="12" customHeight="1" x14ac:dyDescent="0.2">
      <c r="A43" s="330">
        <v>0</v>
      </c>
      <c r="B43" s="139"/>
      <c r="C43" s="71" t="s">
        <v>14</v>
      </c>
      <c r="D43" s="45">
        <f>POWER(MAX((D3+D6+D7+D8)/2+D4+D5-8,1),1.6)*SQRT(D2/10)/POWER(5+D9,0.7)*(1+B104)^(1/3)/6</f>
        <v>2.6616834185481051</v>
      </c>
      <c r="E43" s="92"/>
      <c r="F43" s="93">
        <f t="shared" si="1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1.875</v>
      </c>
      <c r="E44" s="96"/>
      <c r="F44" s="50">
        <f t="shared" si="1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3.5</v>
      </c>
      <c r="E45" s="92"/>
      <c r="F45" s="52">
        <f t="shared" si="1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1.75</v>
      </c>
      <c r="E46" s="92"/>
      <c r="F46" s="52">
        <f t="shared" si="1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1"/>
        <v>0</v>
      </c>
      <c r="G47" s="53"/>
    </row>
    <row r="48" spans="1:7" ht="12" customHeight="1" x14ac:dyDescent="0.2">
      <c r="A48" s="125">
        <v>0</v>
      </c>
      <c r="B48" s="139"/>
      <c r="C48" s="132" t="s">
        <v>19</v>
      </c>
      <c r="D48" s="54">
        <f>1+D4/2</f>
        <v>3</v>
      </c>
      <c r="E48" s="98"/>
      <c r="F48" s="55">
        <f t="shared" si="1"/>
        <v>0</v>
      </c>
      <c r="G48" s="56"/>
    </row>
    <row r="49" spans="1:7" ht="12" customHeight="1" x14ac:dyDescent="0.2">
      <c r="A49" s="330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330">
        <v>0</v>
      </c>
      <c r="B50" s="139"/>
      <c r="C50" s="71" t="s">
        <v>21</v>
      </c>
      <c r="D50" s="45">
        <f>(D4+D6)*D2/20</f>
        <v>2.625</v>
      </c>
      <c r="E50" s="92"/>
      <c r="F50" s="93">
        <f>A50*D50</f>
        <v>0</v>
      </c>
      <c r="G50" s="94"/>
    </row>
    <row r="51" spans="1:7" ht="12" customHeight="1" x14ac:dyDescent="0.2">
      <c r="A51" s="330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330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99">
        <f>A52*D52</f>
        <v>0</v>
      </c>
      <c r="G52" s="94"/>
    </row>
    <row r="53" spans="1:7" s="77" customFormat="1" ht="12" customHeight="1" x14ac:dyDescent="0.2">
      <c r="A53" s="330">
        <v>0</v>
      </c>
      <c r="B53" s="8">
        <v>0</v>
      </c>
      <c r="C53" s="70" t="s">
        <v>262</v>
      </c>
      <c r="D53" s="314">
        <f>2+(2*(D8-F8)+D9-F9)*B53/10</f>
        <v>2</v>
      </c>
      <c r="E53" s="92"/>
      <c r="F53" s="199">
        <f>A53*D53</f>
        <v>0</v>
      </c>
      <c r="G53" s="94"/>
    </row>
    <row r="54" spans="1:7" s="76" customFormat="1" ht="12" customHeight="1" x14ac:dyDescent="0.2">
      <c r="A54" s="359">
        <v>0</v>
      </c>
      <c r="B54" s="9">
        <v>0</v>
      </c>
      <c r="C54" s="95" t="s">
        <v>23</v>
      </c>
      <c r="D54" s="361">
        <f>(2*B54+B55)/2</f>
        <v>0</v>
      </c>
      <c r="E54" s="96"/>
      <c r="F54" s="363">
        <f>A54*D54</f>
        <v>0</v>
      </c>
      <c r="G54" s="147"/>
    </row>
    <row r="55" spans="1:7" s="80" customFormat="1" ht="12" customHeight="1" x14ac:dyDescent="0.2">
      <c r="A55" s="360"/>
      <c r="B55" s="10">
        <v>0</v>
      </c>
      <c r="C55" s="97" t="s">
        <v>158</v>
      </c>
      <c r="D55" s="362"/>
      <c r="E55" s="98"/>
      <c r="F55" s="364"/>
      <c r="G55" s="100"/>
    </row>
    <row r="56" spans="1:7" ht="12" customHeight="1" x14ac:dyDescent="0.2">
      <c r="A56" s="333">
        <v>0</v>
      </c>
      <c r="B56" s="141"/>
      <c r="C56" s="97" t="s">
        <v>24</v>
      </c>
      <c r="D56" s="61">
        <v>5</v>
      </c>
      <c r="E56" s="92"/>
      <c r="F56" s="93">
        <f>A56*D56</f>
        <v>0</v>
      </c>
      <c r="G56" s="94"/>
    </row>
    <row r="57" spans="1:7" ht="12" customHeight="1" x14ac:dyDescent="0.2">
      <c r="A57" s="330">
        <v>0</v>
      </c>
      <c r="B57" s="139"/>
      <c r="C57" s="70" t="s">
        <v>189</v>
      </c>
      <c r="D57" s="45">
        <f>D7/3+D8/1.5</f>
        <v>6.666666666666667</v>
      </c>
      <c r="E57" s="92"/>
      <c r="F57" s="363">
        <f>A57*D57+A58*D58</f>
        <v>0</v>
      </c>
      <c r="G57" s="147"/>
    </row>
    <row r="58" spans="1:7" ht="12" customHeight="1" x14ac:dyDescent="0.2">
      <c r="A58" s="330">
        <v>0</v>
      </c>
      <c r="B58" s="139"/>
      <c r="C58" s="70" t="s">
        <v>190</v>
      </c>
      <c r="D58" s="118">
        <f>4+D7/3</f>
        <v>6</v>
      </c>
      <c r="E58" s="92"/>
      <c r="F58" s="365"/>
      <c r="G58" s="94"/>
    </row>
    <row r="59" spans="1:7" ht="12" customHeight="1" x14ac:dyDescent="0.2">
      <c r="A59" s="215">
        <v>0</v>
      </c>
      <c r="B59" s="142"/>
      <c r="C59" s="95" t="s">
        <v>26</v>
      </c>
      <c r="D59" s="49">
        <f>D6</f>
        <v>3</v>
      </c>
      <c r="E59" s="96"/>
      <c r="F59" s="363">
        <f>A59*D59+A60*D60</f>
        <v>0</v>
      </c>
      <c r="G59" s="147"/>
    </row>
    <row r="60" spans="1:7" ht="12" customHeight="1" x14ac:dyDescent="0.2">
      <c r="A60" s="217">
        <v>0</v>
      </c>
      <c r="B60" s="141"/>
      <c r="C60" s="97" t="s">
        <v>194</v>
      </c>
      <c r="D60" s="54">
        <f>D6*1.25</f>
        <v>3.75</v>
      </c>
      <c r="E60" s="98"/>
      <c r="F60" s="366"/>
      <c r="G60" s="100"/>
    </row>
    <row r="61" spans="1:7" ht="12" customHeight="1" x14ac:dyDescent="0.2">
      <c r="A61" s="216">
        <v>0</v>
      </c>
      <c r="B61" s="8">
        <v>0</v>
      </c>
      <c r="C61" s="71" t="s">
        <v>27</v>
      </c>
      <c r="D61" s="45">
        <f>(B61+D4)/1.5</f>
        <v>2.6666666666666665</v>
      </c>
      <c r="E61" s="92"/>
      <c r="F61" s="93">
        <f t="shared" ref="F61:F80" si="2">A61*D61</f>
        <v>0</v>
      </c>
      <c r="G61" s="94"/>
    </row>
    <row r="62" spans="1:7" ht="12" customHeight="1" x14ac:dyDescent="0.2">
      <c r="A62" s="330">
        <v>0</v>
      </c>
      <c r="B62" s="8">
        <v>0</v>
      </c>
      <c r="C62" s="71" t="s">
        <v>28</v>
      </c>
      <c r="D62" s="45">
        <f>(B62*1.5-D8)/2</f>
        <v>-3.5</v>
      </c>
      <c r="E62" s="92"/>
      <c r="F62" s="93">
        <f t="shared" si="2"/>
        <v>0</v>
      </c>
      <c r="G62" s="94"/>
    </row>
    <row r="63" spans="1:7" ht="12" customHeight="1" x14ac:dyDescent="0.2">
      <c r="A63" s="330">
        <v>0</v>
      </c>
      <c r="B63" s="139"/>
      <c r="C63" s="71" t="s">
        <v>29</v>
      </c>
      <c r="D63" s="45">
        <v>3</v>
      </c>
      <c r="E63" s="92"/>
      <c r="F63" s="93">
        <f t="shared" si="2"/>
        <v>0</v>
      </c>
      <c r="G63" s="94"/>
    </row>
    <row r="64" spans="1:7" ht="12" customHeight="1" x14ac:dyDescent="0.2">
      <c r="A64" s="126">
        <v>0</v>
      </c>
      <c r="B64" s="9">
        <v>0</v>
      </c>
      <c r="C64" s="131" t="s">
        <v>30</v>
      </c>
      <c r="D64" s="49">
        <f>5-B64+D3</f>
        <v>8</v>
      </c>
      <c r="E64" s="96"/>
      <c r="F64" s="50">
        <f t="shared" si="2"/>
        <v>0</v>
      </c>
      <c r="G64" s="51"/>
    </row>
    <row r="65" spans="1:7" ht="12" customHeight="1" x14ac:dyDescent="0.2">
      <c r="A65" s="124">
        <v>0</v>
      </c>
      <c r="B65" s="139"/>
      <c r="C65" s="99" t="s">
        <v>31</v>
      </c>
      <c r="D65" s="45">
        <v>1</v>
      </c>
      <c r="E65" s="92"/>
      <c r="F65" s="52">
        <f t="shared" si="2"/>
        <v>0</v>
      </c>
      <c r="G65" s="53"/>
    </row>
    <row r="66" spans="1:7" ht="12" customHeight="1" x14ac:dyDescent="0.2">
      <c r="A66" s="124">
        <v>0</v>
      </c>
      <c r="B66" s="139"/>
      <c r="C66" s="99" t="s">
        <v>32</v>
      </c>
      <c r="D66" s="58">
        <f>(D4+D6)/1.5</f>
        <v>4.666666666666667</v>
      </c>
      <c r="E66" s="92"/>
      <c r="F66" s="52">
        <f t="shared" si="2"/>
        <v>0</v>
      </c>
      <c r="G66" s="53"/>
    </row>
    <row r="67" spans="1:7" ht="12" customHeight="1" x14ac:dyDescent="0.2">
      <c r="A67" s="124">
        <v>0</v>
      </c>
      <c r="B67" s="8">
        <v>0</v>
      </c>
      <c r="C67" s="99" t="s">
        <v>33</v>
      </c>
      <c r="D67" s="45">
        <f>B67/2</f>
        <v>0</v>
      </c>
      <c r="E67" s="92"/>
      <c r="F67" s="52">
        <f t="shared" si="2"/>
        <v>0</v>
      </c>
      <c r="G67" s="53"/>
    </row>
    <row r="68" spans="1:7" ht="12" customHeight="1" x14ac:dyDescent="0.2">
      <c r="A68" s="125">
        <v>0</v>
      </c>
      <c r="B68" s="139"/>
      <c r="C68" s="132" t="s">
        <v>34</v>
      </c>
      <c r="D68" s="54">
        <v>4</v>
      </c>
      <c r="E68" s="98"/>
      <c r="F68" s="55">
        <f t="shared" si="2"/>
        <v>0</v>
      </c>
      <c r="G68" s="56"/>
    </row>
    <row r="69" spans="1:7" ht="12" customHeight="1" x14ac:dyDescent="0.2">
      <c r="A69" s="330">
        <v>0</v>
      </c>
      <c r="B69" s="139"/>
      <c r="C69" s="206" t="s">
        <v>233</v>
      </c>
      <c r="D69" s="45">
        <f>(D2+D8)/3</f>
        <v>4.833333333333333</v>
      </c>
      <c r="E69" s="92"/>
      <c r="F69" s="93">
        <f t="shared" si="2"/>
        <v>0</v>
      </c>
      <c r="G69" s="94"/>
    </row>
    <row r="70" spans="1:7" ht="12" customHeight="1" x14ac:dyDescent="0.2">
      <c r="A70" s="330">
        <v>0</v>
      </c>
      <c r="B70" s="139"/>
      <c r="C70" s="258" t="s">
        <v>255</v>
      </c>
      <c r="D70" s="45">
        <v>4</v>
      </c>
      <c r="E70" s="92"/>
      <c r="F70" s="93">
        <f t="shared" si="2"/>
        <v>0</v>
      </c>
      <c r="G70" s="94"/>
    </row>
    <row r="71" spans="1:7" ht="12" customHeight="1" x14ac:dyDescent="0.2">
      <c r="A71" s="216">
        <v>0</v>
      </c>
      <c r="B71" s="8">
        <v>0</v>
      </c>
      <c r="C71" s="71" t="s">
        <v>36</v>
      </c>
      <c r="D71" s="45">
        <f>B71/2*(D4+D6-1-B71)</f>
        <v>0</v>
      </c>
      <c r="E71" s="92"/>
      <c r="F71" s="93">
        <f t="shared" si="2"/>
        <v>0</v>
      </c>
      <c r="G71" s="94"/>
    </row>
    <row r="72" spans="1:7" ht="12" customHeight="1" x14ac:dyDescent="0.2">
      <c r="A72" s="330">
        <v>0</v>
      </c>
      <c r="B72" s="139"/>
      <c r="C72" s="71" t="s">
        <v>179</v>
      </c>
      <c r="D72" s="45">
        <v>1</v>
      </c>
      <c r="E72" s="92"/>
      <c r="F72" s="93">
        <f t="shared" si="2"/>
        <v>0</v>
      </c>
      <c r="G72" s="94"/>
    </row>
    <row r="73" spans="1:7" ht="12" customHeight="1" x14ac:dyDescent="0.2">
      <c r="A73" s="330">
        <v>0</v>
      </c>
      <c r="B73" s="8">
        <v>0</v>
      </c>
      <c r="C73" s="206" t="s">
        <v>234</v>
      </c>
      <c r="D73" s="45">
        <f>D7*0.5*B73</f>
        <v>0</v>
      </c>
      <c r="E73" s="92"/>
      <c r="F73" s="93">
        <f t="shared" si="2"/>
        <v>0</v>
      </c>
      <c r="G73" s="94"/>
    </row>
    <row r="74" spans="1:7" ht="12" customHeight="1" x14ac:dyDescent="0.2">
      <c r="A74" s="330">
        <v>0</v>
      </c>
      <c r="B74" s="139"/>
      <c r="C74" s="206" t="s">
        <v>252</v>
      </c>
      <c r="D74" s="72">
        <v>3</v>
      </c>
      <c r="E74" s="92"/>
      <c r="F74" s="93">
        <f t="shared" si="2"/>
        <v>0</v>
      </c>
      <c r="G74" s="94"/>
    </row>
    <row r="75" spans="1:7" ht="12" customHeight="1" x14ac:dyDescent="0.2">
      <c r="A75" s="332">
        <v>0</v>
      </c>
      <c r="B75" s="142"/>
      <c r="C75" s="208" t="s">
        <v>239</v>
      </c>
      <c r="D75" s="133">
        <f>-D7/3</f>
        <v>-2</v>
      </c>
      <c r="E75" s="92"/>
      <c r="F75" s="349">
        <f>A75*D75+A76*D76+A77*D77+A78*D78</f>
        <v>0</v>
      </c>
      <c r="G75" s="149"/>
    </row>
    <row r="76" spans="1:7" s="77" customFormat="1" ht="12" customHeight="1" x14ac:dyDescent="0.2">
      <c r="A76" s="330">
        <v>0</v>
      </c>
      <c r="B76" s="139"/>
      <c r="C76" s="206" t="s">
        <v>240</v>
      </c>
      <c r="D76" s="118">
        <f>-D7/2</f>
        <v>-3</v>
      </c>
      <c r="E76" s="92"/>
      <c r="F76" s="350"/>
      <c r="G76" s="60"/>
    </row>
    <row r="77" spans="1:7" s="77" customFormat="1" ht="12" customHeight="1" x14ac:dyDescent="0.2">
      <c r="A77" s="330">
        <v>0</v>
      </c>
      <c r="B77" s="139"/>
      <c r="C77" s="206" t="s">
        <v>241</v>
      </c>
      <c r="D77" s="118">
        <f>-D7</f>
        <v>-6</v>
      </c>
      <c r="E77" s="92"/>
      <c r="F77" s="350"/>
      <c r="G77" s="60"/>
    </row>
    <row r="78" spans="1:7" ht="12" customHeight="1" x14ac:dyDescent="0.2">
      <c r="A78" s="333">
        <v>0</v>
      </c>
      <c r="B78" s="141"/>
      <c r="C78" s="209" t="s">
        <v>242</v>
      </c>
      <c r="D78" s="61">
        <f>-D7*1.5</f>
        <v>-9</v>
      </c>
      <c r="E78" s="92"/>
      <c r="F78" s="351"/>
      <c r="G78" s="151"/>
    </row>
    <row r="79" spans="1:7" ht="12" customHeight="1" x14ac:dyDescent="0.2">
      <c r="A79" s="330">
        <v>0</v>
      </c>
      <c r="B79" s="139"/>
      <c r="C79" s="71" t="s">
        <v>40</v>
      </c>
      <c r="D79" s="45">
        <f>D6/2</f>
        <v>1.5</v>
      </c>
      <c r="E79" s="92"/>
      <c r="F79" s="93">
        <f t="shared" si="2"/>
        <v>0</v>
      </c>
      <c r="G79" s="94"/>
    </row>
    <row r="80" spans="1:7" s="77" customFormat="1" ht="12" customHeight="1" x14ac:dyDescent="0.2">
      <c r="A80" s="330">
        <v>0</v>
      </c>
      <c r="B80" s="8">
        <v>0</v>
      </c>
      <c r="C80" s="207" t="s">
        <v>232</v>
      </c>
      <c r="D80" s="314">
        <f>B80/2.5</f>
        <v>0</v>
      </c>
      <c r="E80" s="92"/>
      <c r="F80" s="93">
        <f t="shared" si="2"/>
        <v>0</v>
      </c>
      <c r="G80" s="94"/>
    </row>
    <row r="81" spans="1:7" ht="12" customHeight="1" x14ac:dyDescent="0.2">
      <c r="A81" s="157">
        <v>1</v>
      </c>
      <c r="B81" s="139"/>
      <c r="C81" s="119" t="s">
        <v>238</v>
      </c>
      <c r="D81" s="335" t="s">
        <v>154</v>
      </c>
      <c r="E81" s="98"/>
      <c r="F81" s="156" t="s">
        <v>146</v>
      </c>
      <c r="G81" s="119">
        <f>A81*20</f>
        <v>20</v>
      </c>
    </row>
    <row r="82" spans="1:7" ht="12" customHeight="1" x14ac:dyDescent="0.2">
      <c r="A82" s="126">
        <v>0</v>
      </c>
      <c r="B82" s="139"/>
      <c r="C82" s="131" t="s">
        <v>42</v>
      </c>
      <c r="D82" s="49">
        <v>1</v>
      </c>
      <c r="E82" s="96"/>
      <c r="F82" s="50">
        <f t="shared" ref="F82:F93" si="3">A82*D82</f>
        <v>0</v>
      </c>
      <c r="G82" s="51"/>
    </row>
    <row r="83" spans="1:7" ht="12" customHeight="1" x14ac:dyDescent="0.2">
      <c r="A83" s="124">
        <v>0</v>
      </c>
      <c r="B83" s="139"/>
      <c r="C83" s="99" t="s">
        <v>43</v>
      </c>
      <c r="D83" s="45">
        <v>1</v>
      </c>
      <c r="E83" s="92"/>
      <c r="F83" s="52">
        <f t="shared" si="3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224</v>
      </c>
      <c r="D84" s="45">
        <f>B84</f>
        <v>0</v>
      </c>
      <c r="E84" s="92"/>
      <c r="F84" s="52">
        <f t="shared" si="3"/>
        <v>0</v>
      </c>
      <c r="G84" s="53"/>
    </row>
    <row r="85" spans="1:7" ht="12" customHeight="1" x14ac:dyDescent="0.2">
      <c r="A85" s="124">
        <v>0</v>
      </c>
      <c r="B85" s="8">
        <v>0</v>
      </c>
      <c r="C85" s="99" t="s">
        <v>44</v>
      </c>
      <c r="D85" s="45">
        <f>B85</f>
        <v>0</v>
      </c>
      <c r="E85" s="92"/>
      <c r="F85" s="52">
        <f t="shared" si="3"/>
        <v>0</v>
      </c>
      <c r="G85" s="53"/>
    </row>
    <row r="86" spans="1:7" ht="12" customHeight="1" x14ac:dyDescent="0.2">
      <c r="A86" s="124">
        <v>0</v>
      </c>
      <c r="B86" s="139"/>
      <c r="C86" s="99" t="s">
        <v>45</v>
      </c>
      <c r="D86" s="45">
        <f>D4/2</f>
        <v>2</v>
      </c>
      <c r="E86" s="92"/>
      <c r="F86" s="52">
        <f t="shared" si="3"/>
        <v>0</v>
      </c>
      <c r="G86" s="53"/>
    </row>
    <row r="87" spans="1:7" ht="12" customHeight="1" x14ac:dyDescent="0.2">
      <c r="A87" s="124">
        <v>0</v>
      </c>
      <c r="B87" s="139"/>
      <c r="C87" s="99" t="s">
        <v>46</v>
      </c>
      <c r="D87" s="45">
        <f>10-D5</f>
        <v>3</v>
      </c>
      <c r="E87" s="92"/>
      <c r="F87" s="52">
        <f t="shared" si="3"/>
        <v>0</v>
      </c>
      <c r="G87" s="53"/>
    </row>
    <row r="88" spans="1:7" ht="12" customHeight="1" x14ac:dyDescent="0.2">
      <c r="A88" s="124">
        <v>0</v>
      </c>
      <c r="B88" s="139"/>
      <c r="C88" s="99" t="s">
        <v>47</v>
      </c>
      <c r="D88" s="45">
        <f>D4/2</f>
        <v>2</v>
      </c>
      <c r="E88" s="92"/>
      <c r="F88" s="52">
        <f t="shared" si="3"/>
        <v>0</v>
      </c>
      <c r="G88" s="53"/>
    </row>
    <row r="89" spans="1:7" ht="12" customHeight="1" x14ac:dyDescent="0.2">
      <c r="A89" s="124">
        <v>0</v>
      </c>
      <c r="B89" s="139"/>
      <c r="C89" s="99" t="s">
        <v>48</v>
      </c>
      <c r="D89" s="45">
        <v>1</v>
      </c>
      <c r="E89" s="92"/>
      <c r="F89" s="52">
        <f t="shared" si="3"/>
        <v>0</v>
      </c>
      <c r="G89" s="53"/>
    </row>
    <row r="90" spans="1:7" ht="12" customHeight="1" x14ac:dyDescent="0.2">
      <c r="A90" s="124">
        <v>0</v>
      </c>
      <c r="B90" s="8">
        <v>0</v>
      </c>
      <c r="C90" s="210" t="s">
        <v>235</v>
      </c>
      <c r="D90" s="45">
        <f>B90*D2/20</f>
        <v>0</v>
      </c>
      <c r="E90" s="92"/>
      <c r="F90" s="52">
        <f t="shared" si="3"/>
        <v>0</v>
      </c>
      <c r="G90" s="53"/>
    </row>
    <row r="91" spans="1:7" ht="12" customHeight="1" x14ac:dyDescent="0.2">
      <c r="A91" s="125">
        <v>0</v>
      </c>
      <c r="B91" s="139"/>
      <c r="C91" s="132" t="s">
        <v>50</v>
      </c>
      <c r="D91" s="54">
        <f>(D3+D7)/2</f>
        <v>4.5</v>
      </c>
      <c r="E91" s="98"/>
      <c r="F91" s="55">
        <f t="shared" si="3"/>
        <v>0</v>
      </c>
      <c r="G91" s="56"/>
    </row>
    <row r="92" spans="1:7" ht="12" customHeight="1" x14ac:dyDescent="0.2">
      <c r="A92" s="125">
        <v>0</v>
      </c>
      <c r="B92" s="139"/>
      <c r="C92" s="132" t="s">
        <v>197</v>
      </c>
      <c r="D92" s="54">
        <v>5</v>
      </c>
      <c r="E92" s="98"/>
      <c r="F92" s="55">
        <f t="shared" si="3"/>
        <v>0</v>
      </c>
      <c r="G92" s="56"/>
    </row>
    <row r="93" spans="1:7" s="212" customFormat="1" ht="12" customHeight="1" x14ac:dyDescent="0.2">
      <c r="A93" s="211">
        <v>0</v>
      </c>
      <c r="B93" s="134">
        <v>0</v>
      </c>
      <c r="C93" s="232" t="s">
        <v>236</v>
      </c>
      <c r="D93" s="170">
        <f>B93*1.5</f>
        <v>0</v>
      </c>
      <c r="E93" s="104"/>
      <c r="F93" s="62">
        <f t="shared" si="3"/>
        <v>0</v>
      </c>
      <c r="G93" s="63"/>
    </row>
    <row r="94" spans="1:7" ht="12" customHeight="1" x14ac:dyDescent="0.2">
      <c r="A94" s="377">
        <v>0</v>
      </c>
      <c r="B94" s="139"/>
      <c r="C94" s="71" t="s">
        <v>187</v>
      </c>
      <c r="D94" s="45">
        <f>D7/3</f>
        <v>2</v>
      </c>
      <c r="E94" s="92"/>
      <c r="F94" s="363">
        <f>A94*D94+B95*D95+B96*D96+B97*D97</f>
        <v>0</v>
      </c>
      <c r="G94" s="147"/>
    </row>
    <row r="95" spans="1:7" ht="12" customHeight="1" x14ac:dyDescent="0.2">
      <c r="A95" s="378"/>
      <c r="B95" s="8">
        <v>0</v>
      </c>
      <c r="C95" s="136" t="s">
        <v>55</v>
      </c>
      <c r="D95" s="45">
        <f>D8/1.5</f>
        <v>4.666666666666667</v>
      </c>
      <c r="E95" s="92"/>
      <c r="F95" s="365"/>
      <c r="G95" s="94"/>
    </row>
    <row r="96" spans="1:7" ht="12" customHeight="1" x14ac:dyDescent="0.2">
      <c r="A96" s="378"/>
      <c r="B96" s="8">
        <v>0</v>
      </c>
      <c r="C96" s="136" t="s">
        <v>56</v>
      </c>
      <c r="D96" s="45">
        <v>5</v>
      </c>
      <c r="E96" s="92"/>
      <c r="F96" s="365"/>
      <c r="G96" s="94"/>
    </row>
    <row r="97" spans="1:7" ht="12" customHeight="1" x14ac:dyDescent="0.2">
      <c r="A97" s="379"/>
      <c r="B97" s="8">
        <v>0</v>
      </c>
      <c r="C97" s="137" t="s">
        <v>57</v>
      </c>
      <c r="D97" s="61">
        <f>D8/1.5</f>
        <v>4.666666666666667</v>
      </c>
      <c r="E97" s="92"/>
      <c r="F97" s="366"/>
      <c r="G97" s="100"/>
    </row>
    <row r="98" spans="1:7" ht="12" customHeight="1" x14ac:dyDescent="0.2">
      <c r="A98" s="330">
        <v>0</v>
      </c>
      <c r="B98" s="139"/>
      <c r="C98" s="71" t="s">
        <v>127</v>
      </c>
      <c r="D98" s="45">
        <f>D2/5</f>
        <v>1.5</v>
      </c>
      <c r="E98" s="92"/>
      <c r="F98" s="331">
        <f t="shared" ref="F98:F108" si="4">A98*D98</f>
        <v>0</v>
      </c>
      <c r="G98" s="147"/>
    </row>
    <row r="99" spans="1:7" ht="12" customHeight="1" x14ac:dyDescent="0.2">
      <c r="A99" s="330">
        <v>0</v>
      </c>
      <c r="B99" s="139"/>
      <c r="C99" s="71" t="s">
        <v>159</v>
      </c>
      <c r="D99" s="45">
        <f>D8/1.5</f>
        <v>4.666666666666667</v>
      </c>
      <c r="E99" s="92"/>
      <c r="F99" s="199">
        <f t="shared" si="4"/>
        <v>0</v>
      </c>
      <c r="G99" s="94"/>
    </row>
    <row r="100" spans="1:7" ht="12" customHeight="1" x14ac:dyDescent="0.2">
      <c r="A100" s="330">
        <v>0</v>
      </c>
      <c r="B100" s="139"/>
      <c r="C100" s="71" t="s">
        <v>128</v>
      </c>
      <c r="D100" s="45">
        <v>2</v>
      </c>
      <c r="E100" s="92"/>
      <c r="F100" s="199">
        <f t="shared" si="4"/>
        <v>0</v>
      </c>
      <c r="G100" s="94"/>
    </row>
    <row r="101" spans="1:7" ht="12" customHeight="1" x14ac:dyDescent="0.2">
      <c r="A101" s="333">
        <v>0</v>
      </c>
      <c r="B101" s="10">
        <v>0</v>
      </c>
      <c r="C101" s="97" t="s">
        <v>129</v>
      </c>
      <c r="D101" s="65">
        <f>B101</f>
        <v>0</v>
      </c>
      <c r="E101" s="92"/>
      <c r="F101" s="334">
        <f t="shared" si="4"/>
        <v>0</v>
      </c>
      <c r="G101" s="100"/>
    </row>
    <row r="102" spans="1:7" ht="12" customHeight="1" x14ac:dyDescent="0.2">
      <c r="A102" s="332">
        <v>0</v>
      </c>
      <c r="B102" s="380">
        <v>0</v>
      </c>
      <c r="C102" s="95" t="s">
        <v>227</v>
      </c>
      <c r="D102" s="133">
        <f>B102*D2/10</f>
        <v>0</v>
      </c>
      <c r="E102" s="92"/>
      <c r="F102" s="367">
        <f>A102*D102+A103*D103</f>
        <v>0</v>
      </c>
      <c r="G102" s="234"/>
    </row>
    <row r="103" spans="1:7" ht="12" customHeight="1" x14ac:dyDescent="0.2">
      <c r="A103" s="333">
        <v>0</v>
      </c>
      <c r="B103" s="381"/>
      <c r="C103" s="97" t="s">
        <v>228</v>
      </c>
      <c r="D103" s="61">
        <f>2*B102*D2/10</f>
        <v>0</v>
      </c>
      <c r="E103" s="92"/>
      <c r="F103" s="382"/>
      <c r="G103" s="259"/>
    </row>
    <row r="104" spans="1:7" ht="12" customHeight="1" x14ac:dyDescent="0.2">
      <c r="A104" s="330">
        <v>0</v>
      </c>
      <c r="B104" s="8">
        <v>0</v>
      </c>
      <c r="C104" s="71" t="s">
        <v>58</v>
      </c>
      <c r="D104" s="45">
        <f>SQRT(B104)*(D5+D8)*D2/30</f>
        <v>0</v>
      </c>
      <c r="E104" s="92"/>
      <c r="F104" s="93">
        <f t="shared" si="4"/>
        <v>0</v>
      </c>
      <c r="G104" s="94"/>
    </row>
    <row r="105" spans="1:7" s="77" customFormat="1" ht="12" customHeight="1" x14ac:dyDescent="0.2">
      <c r="A105" s="330">
        <v>0</v>
      </c>
      <c r="B105" s="8">
        <v>0</v>
      </c>
      <c r="C105" s="206" t="s">
        <v>259</v>
      </c>
      <c r="D105" s="45">
        <f>2+B105</f>
        <v>2</v>
      </c>
      <c r="E105" s="92"/>
      <c r="F105" s="93">
        <f t="shared" si="4"/>
        <v>0</v>
      </c>
      <c r="G105" s="94"/>
    </row>
    <row r="106" spans="1:7" ht="12" customHeight="1" x14ac:dyDescent="0.2">
      <c r="A106" s="330">
        <v>0</v>
      </c>
      <c r="B106" s="139"/>
      <c r="C106" s="71" t="s">
        <v>220</v>
      </c>
      <c r="D106" s="45">
        <v>12</v>
      </c>
      <c r="E106" s="92"/>
      <c r="F106" s="218">
        <f>A106*D106</f>
        <v>0</v>
      </c>
      <c r="G106" s="219"/>
    </row>
    <row r="107" spans="1:7" ht="12" customHeight="1" x14ac:dyDescent="0.2">
      <c r="A107" s="330">
        <v>0</v>
      </c>
      <c r="B107" s="139"/>
      <c r="C107" s="71" t="s">
        <v>59</v>
      </c>
      <c r="D107" s="45">
        <v>2</v>
      </c>
      <c r="E107" s="92"/>
      <c r="F107" s="93">
        <f t="shared" si="4"/>
        <v>0</v>
      </c>
      <c r="G107" s="94"/>
    </row>
    <row r="108" spans="1:7" ht="12" customHeight="1" x14ac:dyDescent="0.2">
      <c r="A108" s="333">
        <v>0</v>
      </c>
      <c r="B108" s="8">
        <v>0</v>
      </c>
      <c r="C108" s="79" t="s">
        <v>60</v>
      </c>
      <c r="D108" s="61">
        <f>B108/4</f>
        <v>0</v>
      </c>
      <c r="E108" s="92"/>
      <c r="F108" s="93">
        <f t="shared" si="4"/>
        <v>0</v>
      </c>
      <c r="G108" s="94"/>
    </row>
    <row r="109" spans="1:7" ht="12" customHeight="1" x14ac:dyDescent="0.2">
      <c r="A109" s="330">
        <v>0</v>
      </c>
      <c r="B109" s="139"/>
      <c r="C109" s="71" t="s">
        <v>61</v>
      </c>
      <c r="D109" s="45">
        <v>2</v>
      </c>
      <c r="E109" s="92"/>
      <c r="F109" s="363">
        <f>A109*D109+A110*D110+A111*D111+A112*D112</f>
        <v>0</v>
      </c>
      <c r="G109" s="147"/>
    </row>
    <row r="110" spans="1:7" ht="12" customHeight="1" x14ac:dyDescent="0.2">
      <c r="A110" s="330">
        <v>0</v>
      </c>
      <c r="B110" s="139"/>
      <c r="C110" s="71" t="s">
        <v>62</v>
      </c>
      <c r="D110" s="45">
        <v>4</v>
      </c>
      <c r="E110" s="92"/>
      <c r="F110" s="365"/>
      <c r="G110" s="94"/>
    </row>
    <row r="111" spans="1:7" ht="12" customHeight="1" x14ac:dyDescent="0.2">
      <c r="A111" s="330">
        <v>0</v>
      </c>
      <c r="B111" s="139"/>
      <c r="C111" s="71" t="s">
        <v>63</v>
      </c>
      <c r="D111" s="45">
        <v>6</v>
      </c>
      <c r="E111" s="92"/>
      <c r="F111" s="365"/>
      <c r="G111" s="94"/>
    </row>
    <row r="112" spans="1:7" ht="12" customHeight="1" x14ac:dyDescent="0.2">
      <c r="A112" s="330">
        <v>0</v>
      </c>
      <c r="B112" s="139"/>
      <c r="C112" s="70" t="s">
        <v>64</v>
      </c>
      <c r="D112" s="61">
        <v>8</v>
      </c>
      <c r="E112" s="92"/>
      <c r="F112" s="366"/>
      <c r="G112" s="100"/>
    </row>
    <row r="113" spans="1:7" ht="12" customHeight="1" x14ac:dyDescent="0.2">
      <c r="A113" s="332">
        <v>0</v>
      </c>
      <c r="B113" s="142"/>
      <c r="C113" s="95" t="s">
        <v>65</v>
      </c>
      <c r="D113" s="45">
        <v>2</v>
      </c>
      <c r="E113" s="92"/>
      <c r="F113" s="363">
        <f>A113*D113+A114*D114+A115*D115+A116*D116</f>
        <v>0</v>
      </c>
      <c r="G113" s="147"/>
    </row>
    <row r="114" spans="1:7" ht="12" customHeight="1" x14ac:dyDescent="0.2">
      <c r="A114" s="330">
        <v>0</v>
      </c>
      <c r="B114" s="139"/>
      <c r="C114" s="71" t="s">
        <v>66</v>
      </c>
      <c r="D114" s="45">
        <v>4</v>
      </c>
      <c r="E114" s="92"/>
      <c r="F114" s="365"/>
      <c r="G114" s="94"/>
    </row>
    <row r="115" spans="1:7" ht="12" customHeight="1" x14ac:dyDescent="0.2">
      <c r="A115" s="330">
        <v>0</v>
      </c>
      <c r="B115" s="139"/>
      <c r="C115" s="71" t="s">
        <v>67</v>
      </c>
      <c r="D115" s="45">
        <v>6</v>
      </c>
      <c r="E115" s="92"/>
      <c r="F115" s="365"/>
      <c r="G115" s="94"/>
    </row>
    <row r="116" spans="1:7" ht="12" customHeight="1" x14ac:dyDescent="0.2">
      <c r="A116" s="333">
        <v>0</v>
      </c>
      <c r="B116" s="141"/>
      <c r="C116" s="97" t="s">
        <v>68</v>
      </c>
      <c r="D116" s="45">
        <v>8</v>
      </c>
      <c r="E116" s="92"/>
      <c r="F116" s="366"/>
      <c r="G116" s="100"/>
    </row>
    <row r="117" spans="1:7" ht="12" customHeight="1" x14ac:dyDescent="0.2">
      <c r="A117" s="333">
        <v>0</v>
      </c>
      <c r="B117" s="139"/>
      <c r="C117" s="79" t="s">
        <v>225</v>
      </c>
      <c r="D117" s="61">
        <f>D7*1.5</f>
        <v>9</v>
      </c>
      <c r="E117" s="92"/>
      <c r="F117" s="218">
        <f>A117*D117</f>
        <v>0</v>
      </c>
      <c r="G117" s="219"/>
    </row>
    <row r="118" spans="1:7" s="212" customFormat="1" ht="12" customHeight="1" x14ac:dyDescent="0.2">
      <c r="A118" s="211">
        <v>0</v>
      </c>
      <c r="B118" s="140"/>
      <c r="C118" s="223" t="s">
        <v>70</v>
      </c>
      <c r="D118" s="170">
        <f>D8/1.5</f>
        <v>4.666666666666667</v>
      </c>
      <c r="E118" s="104"/>
      <c r="F118" s="160">
        <f>A118*D118</f>
        <v>0</v>
      </c>
      <c r="G118" s="63"/>
    </row>
    <row r="119" spans="1:7" s="212" customFormat="1" ht="12" customHeight="1" x14ac:dyDescent="0.2">
      <c r="A119" s="102">
        <v>0</v>
      </c>
      <c r="B119" s="134">
        <v>0</v>
      </c>
      <c r="C119" s="103" t="s">
        <v>137</v>
      </c>
      <c r="D119" s="170">
        <f>B119</f>
        <v>0</v>
      </c>
      <c r="E119" s="104"/>
      <c r="F119" s="153">
        <f>A119*D119/2</f>
        <v>0</v>
      </c>
      <c r="G119" s="154"/>
    </row>
    <row r="120" spans="1:7" ht="12" customHeight="1" x14ac:dyDescent="0.2">
      <c r="A120" s="237">
        <v>0</v>
      </c>
      <c r="B120" s="8">
        <v>0</v>
      </c>
      <c r="C120" s="224" t="s">
        <v>73</v>
      </c>
      <c r="D120" s="45">
        <f>B120/2</f>
        <v>0</v>
      </c>
      <c r="E120" s="92"/>
      <c r="F120" s="328">
        <f>A120*D120</f>
        <v>0</v>
      </c>
      <c r="G120" s="53"/>
    </row>
    <row r="121" spans="1:7" ht="12" customHeight="1" x14ac:dyDescent="0.2">
      <c r="A121" s="237">
        <v>0</v>
      </c>
      <c r="B121" s="139"/>
      <c r="C121" s="224" t="s">
        <v>131</v>
      </c>
      <c r="D121" s="46">
        <v>-0.2</v>
      </c>
      <c r="E121" s="92"/>
      <c r="F121" s="159" t="s">
        <v>146</v>
      </c>
      <c r="G121" s="60">
        <f>-20*A121</f>
        <v>0</v>
      </c>
    </row>
    <row r="122" spans="1:7" ht="12" customHeight="1" x14ac:dyDescent="0.2">
      <c r="A122" s="237">
        <v>0</v>
      </c>
      <c r="B122" s="8">
        <v>0</v>
      </c>
      <c r="C122" s="224" t="s">
        <v>74</v>
      </c>
      <c r="D122" s="45">
        <f>7-B122</f>
        <v>7</v>
      </c>
      <c r="E122" s="92"/>
      <c r="F122" s="328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75</v>
      </c>
      <c r="D123" s="45">
        <f>ABS(D4-D6)/2</f>
        <v>0.5</v>
      </c>
      <c r="E123" s="92"/>
      <c r="F123" s="328">
        <f>A123*D123</f>
        <v>0</v>
      </c>
      <c r="G123" s="53"/>
    </row>
    <row r="124" spans="1:7" ht="12" customHeight="1" x14ac:dyDescent="0.2">
      <c r="A124" s="157">
        <v>1</v>
      </c>
      <c r="B124" s="139"/>
      <c r="C124" s="119" t="s">
        <v>76</v>
      </c>
      <c r="D124" s="156">
        <f>D7/3+D8/1.5</f>
        <v>6.666666666666667</v>
      </c>
      <c r="E124" s="98"/>
      <c r="F124" s="156">
        <f>A124*D124</f>
        <v>6.666666666666667</v>
      </c>
      <c r="G124" s="119"/>
    </row>
    <row r="125" spans="1:7" s="77" customFormat="1" ht="12" customHeight="1" x14ac:dyDescent="0.2">
      <c r="A125" s="237">
        <v>0</v>
      </c>
      <c r="B125" s="8">
        <v>0</v>
      </c>
      <c r="C125" s="225" t="s">
        <v>231</v>
      </c>
      <c r="D125" s="314">
        <f>B125/2.5</f>
        <v>0</v>
      </c>
      <c r="E125" s="92"/>
      <c r="F125" s="328">
        <f t="shared" ref="F125" si="5">A125*D125</f>
        <v>0</v>
      </c>
      <c r="G125" s="53"/>
    </row>
    <row r="126" spans="1:7" ht="12" customHeight="1" x14ac:dyDescent="0.2">
      <c r="A126" s="237">
        <v>0</v>
      </c>
      <c r="B126" s="8">
        <v>0</v>
      </c>
      <c r="C126" s="224" t="s">
        <v>77</v>
      </c>
      <c r="D126" s="45">
        <f>4+B126</f>
        <v>4</v>
      </c>
      <c r="E126" s="92"/>
      <c r="F126" s="328">
        <f>A126*D126</f>
        <v>0</v>
      </c>
      <c r="G126" s="53"/>
    </row>
    <row r="127" spans="1:7" s="76" customFormat="1" ht="12" customHeight="1" x14ac:dyDescent="0.2">
      <c r="A127" s="332">
        <v>0</v>
      </c>
      <c r="B127" s="142"/>
      <c r="C127" s="95" t="s">
        <v>78</v>
      </c>
      <c r="D127" s="49">
        <f>D6/2</f>
        <v>1.5</v>
      </c>
      <c r="E127" s="96"/>
      <c r="F127" s="327">
        <f t="shared" ref="F127:F134" si="6">A127*D127</f>
        <v>0</v>
      </c>
      <c r="G127" s="51"/>
    </row>
    <row r="128" spans="1:7" s="77" customFormat="1" ht="12" customHeight="1" x14ac:dyDescent="0.2">
      <c r="A128" s="330">
        <v>0</v>
      </c>
      <c r="B128" s="139"/>
      <c r="C128" s="71" t="s">
        <v>79</v>
      </c>
      <c r="D128" s="45">
        <v>-1</v>
      </c>
      <c r="E128" s="92"/>
      <c r="F128" s="159">
        <f t="shared" si="6"/>
        <v>0</v>
      </c>
      <c r="G128" s="60"/>
    </row>
    <row r="129" spans="1:7" s="77" customFormat="1" ht="12" customHeight="1" x14ac:dyDescent="0.2">
      <c r="A129" s="330">
        <v>0</v>
      </c>
      <c r="B129" s="134">
        <v>0</v>
      </c>
      <c r="C129" s="206" t="s">
        <v>257</v>
      </c>
      <c r="D129" s="264">
        <f>(4-B129)/2</f>
        <v>2</v>
      </c>
      <c r="E129" s="92"/>
      <c r="F129" s="328">
        <f t="shared" si="6"/>
        <v>0</v>
      </c>
      <c r="G129" s="53"/>
    </row>
    <row r="130" spans="1:7" s="77" customFormat="1" ht="12" customHeight="1" x14ac:dyDescent="0.2">
      <c r="A130" s="330">
        <v>0</v>
      </c>
      <c r="B130" s="139"/>
      <c r="C130" s="71" t="s">
        <v>81</v>
      </c>
      <c r="D130" s="45">
        <v>2</v>
      </c>
      <c r="E130" s="92"/>
      <c r="F130" s="328">
        <f t="shared" si="6"/>
        <v>0</v>
      </c>
      <c r="G130" s="53"/>
    </row>
    <row r="131" spans="1:7" s="77" customFormat="1" ht="12" customHeight="1" x14ac:dyDescent="0.2">
      <c r="A131" s="330">
        <v>0</v>
      </c>
      <c r="B131" s="139"/>
      <c r="C131" s="71" t="s">
        <v>83</v>
      </c>
      <c r="D131" s="45">
        <v>-2</v>
      </c>
      <c r="E131" s="92"/>
      <c r="F131" s="159">
        <f t="shared" si="6"/>
        <v>0</v>
      </c>
      <c r="G131" s="60"/>
    </row>
    <row r="132" spans="1:7" s="80" customFormat="1" ht="12" customHeight="1" x14ac:dyDescent="0.2">
      <c r="A132" s="333">
        <v>0</v>
      </c>
      <c r="B132" s="141"/>
      <c r="C132" s="319" t="s">
        <v>260</v>
      </c>
      <c r="D132" s="54">
        <f>D2/5+B104</f>
        <v>1.5</v>
      </c>
      <c r="E132" s="98"/>
      <c r="F132" s="322">
        <f t="shared" si="6"/>
        <v>0</v>
      </c>
      <c r="G132" s="323"/>
    </row>
    <row r="133" spans="1:7" s="76" customFormat="1" ht="12" customHeight="1" x14ac:dyDescent="0.2">
      <c r="A133" s="238">
        <v>0</v>
      </c>
      <c r="B133" s="142"/>
      <c r="C133" s="226" t="s">
        <v>84</v>
      </c>
      <c r="D133" s="49">
        <f>D2/2</f>
        <v>3.75</v>
      </c>
      <c r="E133" s="96"/>
      <c r="F133" s="324">
        <f t="shared" si="6"/>
        <v>0</v>
      </c>
      <c r="G133" s="220"/>
    </row>
    <row r="134" spans="1:7" s="80" customFormat="1" ht="12" customHeight="1" x14ac:dyDescent="0.2">
      <c r="A134" s="239">
        <v>0</v>
      </c>
      <c r="B134" s="141"/>
      <c r="C134" s="227" t="s">
        <v>86</v>
      </c>
      <c r="D134" s="54">
        <f>D3/2</f>
        <v>1.5</v>
      </c>
      <c r="E134" s="98"/>
      <c r="F134" s="326">
        <f t="shared" si="6"/>
        <v>0</v>
      </c>
      <c r="G134" s="222"/>
    </row>
    <row r="135" spans="1:7" ht="12" customHeight="1" x14ac:dyDescent="0.2">
      <c r="A135" s="237">
        <v>0</v>
      </c>
      <c r="B135" s="139"/>
      <c r="C135" s="225" t="s">
        <v>244</v>
      </c>
      <c r="D135" s="118">
        <f>D7/3</f>
        <v>2</v>
      </c>
      <c r="E135" s="92"/>
      <c r="F135" s="367">
        <f>A135*D135+A136*D136+A1333*D137+A138*D138</f>
        <v>0</v>
      </c>
      <c r="G135" s="221"/>
    </row>
    <row r="136" spans="1:7" s="77" customFormat="1" ht="12" customHeight="1" x14ac:dyDescent="0.2">
      <c r="A136" s="237">
        <v>0</v>
      </c>
      <c r="B136" s="139"/>
      <c r="C136" s="225" t="s">
        <v>245</v>
      </c>
      <c r="D136" s="118">
        <f>D7/2</f>
        <v>3</v>
      </c>
      <c r="E136" s="92"/>
      <c r="F136" s="368"/>
      <c r="G136" s="221"/>
    </row>
    <row r="137" spans="1:7" s="77" customFormat="1" ht="12" customHeight="1" x14ac:dyDescent="0.2">
      <c r="A137" s="237">
        <v>0</v>
      </c>
      <c r="B137" s="139"/>
      <c r="C137" s="225" t="s">
        <v>246</v>
      </c>
      <c r="D137" s="118">
        <f>D7</f>
        <v>6</v>
      </c>
      <c r="E137" s="92"/>
      <c r="F137" s="368"/>
      <c r="G137" s="221"/>
    </row>
    <row r="138" spans="1:7" ht="12" customHeight="1" x14ac:dyDescent="0.2">
      <c r="A138" s="239">
        <v>0</v>
      </c>
      <c r="B138" s="139"/>
      <c r="C138" s="241" t="s">
        <v>247</v>
      </c>
      <c r="D138" s="61">
        <f>D7*1.5</f>
        <v>9</v>
      </c>
      <c r="E138" s="92"/>
      <c r="F138" s="369"/>
      <c r="G138" s="222"/>
    </row>
    <row r="139" spans="1:7" ht="12" customHeight="1" x14ac:dyDescent="0.2">
      <c r="A139" s="124">
        <v>0</v>
      </c>
      <c r="B139" s="168">
        <v>0</v>
      </c>
      <c r="C139" s="99" t="s">
        <v>221</v>
      </c>
      <c r="D139" s="45">
        <f>B139/2</f>
        <v>0</v>
      </c>
      <c r="E139" s="92"/>
      <c r="F139" s="218">
        <f>A139*D139</f>
        <v>0</v>
      </c>
      <c r="G139" s="219"/>
    </row>
    <row r="140" spans="1:7" ht="12" customHeight="1" x14ac:dyDescent="0.2">
      <c r="A140" s="237">
        <v>0</v>
      </c>
      <c r="B140" s="139"/>
      <c r="C140" s="224" t="s">
        <v>89</v>
      </c>
      <c r="D140" s="45">
        <v>2</v>
      </c>
      <c r="E140" s="92"/>
      <c r="F140" s="325">
        <f t="shared" ref="F140:F145" si="7">A140*D140</f>
        <v>0</v>
      </c>
      <c r="G140" s="221"/>
    </row>
    <row r="141" spans="1:7" ht="12" customHeight="1" x14ac:dyDescent="0.2">
      <c r="A141" s="237">
        <v>0</v>
      </c>
      <c r="B141" s="139"/>
      <c r="C141" s="224" t="s">
        <v>90</v>
      </c>
      <c r="D141" s="45">
        <v>2</v>
      </c>
      <c r="E141" s="92"/>
      <c r="F141" s="325">
        <f t="shared" si="7"/>
        <v>0</v>
      </c>
      <c r="G141" s="221"/>
    </row>
    <row r="142" spans="1:7" ht="12" customHeight="1" x14ac:dyDescent="0.2">
      <c r="A142" s="237">
        <v>0</v>
      </c>
      <c r="B142" s="8">
        <v>0</v>
      </c>
      <c r="C142" s="224" t="s">
        <v>91</v>
      </c>
      <c r="D142" s="45">
        <f>2*B142</f>
        <v>0</v>
      </c>
      <c r="E142" s="92"/>
      <c r="F142" s="325">
        <f t="shared" si="7"/>
        <v>0</v>
      </c>
      <c r="G142" s="221"/>
    </row>
    <row r="143" spans="1:7" ht="12" customHeight="1" x14ac:dyDescent="0.2">
      <c r="A143" s="237">
        <v>0</v>
      </c>
      <c r="B143" s="139"/>
      <c r="C143" s="224" t="s">
        <v>92</v>
      </c>
      <c r="D143" s="45">
        <f>D9/2</f>
        <v>0</v>
      </c>
      <c r="E143" s="92"/>
      <c r="F143" s="325">
        <f t="shared" si="7"/>
        <v>0</v>
      </c>
      <c r="G143" s="221"/>
    </row>
    <row r="144" spans="1:7" s="76" customFormat="1" ht="12" customHeight="1" x14ac:dyDescent="0.2">
      <c r="A144" s="332">
        <v>0</v>
      </c>
      <c r="B144" s="9">
        <v>0</v>
      </c>
      <c r="C144" s="95" t="s">
        <v>93</v>
      </c>
      <c r="D144" s="49">
        <f>B144</f>
        <v>0</v>
      </c>
      <c r="E144" s="96"/>
      <c r="F144" s="327">
        <f t="shared" si="7"/>
        <v>0</v>
      </c>
      <c r="G144" s="51"/>
    </row>
    <row r="145" spans="1:7" s="80" customFormat="1" ht="12" customHeight="1" x14ac:dyDescent="0.2">
      <c r="A145" s="333">
        <v>0</v>
      </c>
      <c r="B145" s="141"/>
      <c r="C145" s="97" t="s">
        <v>94</v>
      </c>
      <c r="D145" s="54">
        <v>4</v>
      </c>
      <c r="E145" s="98"/>
      <c r="F145" s="329">
        <f t="shared" si="7"/>
        <v>0</v>
      </c>
      <c r="G145" s="56"/>
    </row>
    <row r="146" spans="1:7" ht="12" customHeight="1" x14ac:dyDescent="0.2">
      <c r="A146" s="330">
        <v>0</v>
      </c>
      <c r="B146" s="139"/>
      <c r="C146" s="71" t="s">
        <v>95</v>
      </c>
      <c r="D146" s="118">
        <v>2</v>
      </c>
      <c r="E146" s="92"/>
      <c r="F146" s="370">
        <f>A146*D146+A147*D147+A148*D148+A149*D149</f>
        <v>0</v>
      </c>
      <c r="G146" s="53"/>
    </row>
    <row r="147" spans="1:7" ht="12" customHeight="1" x14ac:dyDescent="0.2">
      <c r="A147" s="330">
        <v>0</v>
      </c>
      <c r="B147" s="139"/>
      <c r="C147" s="71" t="s">
        <v>96</v>
      </c>
      <c r="D147" s="118">
        <v>4</v>
      </c>
      <c r="E147" s="92"/>
      <c r="F147" s="371"/>
      <c r="G147" s="53"/>
    </row>
    <row r="148" spans="1:7" ht="12" customHeight="1" x14ac:dyDescent="0.2">
      <c r="A148" s="330">
        <v>0</v>
      </c>
      <c r="B148" s="139"/>
      <c r="C148" s="71" t="s">
        <v>97</v>
      </c>
      <c r="D148" s="118">
        <v>6</v>
      </c>
      <c r="E148" s="92"/>
      <c r="F148" s="371"/>
      <c r="G148" s="53"/>
    </row>
    <row r="149" spans="1:7" ht="12" customHeight="1" x14ac:dyDescent="0.2">
      <c r="A149" s="330">
        <v>0</v>
      </c>
      <c r="B149" s="139"/>
      <c r="C149" s="71" t="s">
        <v>98</v>
      </c>
      <c r="D149" s="118">
        <v>8</v>
      </c>
      <c r="E149" s="92"/>
      <c r="F149" s="372"/>
      <c r="G149" s="53"/>
    </row>
    <row r="150" spans="1:7" s="76" customFormat="1" ht="12" customHeight="1" x14ac:dyDescent="0.2">
      <c r="A150" s="332">
        <v>0</v>
      </c>
      <c r="B150" s="134">
        <v>0</v>
      </c>
      <c r="C150" s="208" t="s">
        <v>258</v>
      </c>
      <c r="D150" s="49">
        <f>(B150-4)*D7/3</f>
        <v>-8</v>
      </c>
      <c r="E150" s="96"/>
      <c r="F150" s="327">
        <f t="shared" ref="F150:F158" si="8">A150*D150</f>
        <v>0</v>
      </c>
      <c r="G150" s="51"/>
    </row>
    <row r="151" spans="1:7" s="80" customFormat="1" ht="12" customHeight="1" x14ac:dyDescent="0.2">
      <c r="A151" s="333">
        <v>0</v>
      </c>
      <c r="B151" s="141"/>
      <c r="C151" s="97" t="s">
        <v>99</v>
      </c>
      <c r="D151" s="54">
        <f>D9/2</f>
        <v>0</v>
      </c>
      <c r="E151" s="98"/>
      <c r="F151" s="329">
        <f t="shared" si="8"/>
        <v>0</v>
      </c>
      <c r="G151" s="56"/>
    </row>
    <row r="152" spans="1:7" ht="12" customHeight="1" x14ac:dyDescent="0.2">
      <c r="A152" s="237">
        <v>0</v>
      </c>
      <c r="B152" s="8">
        <v>0</v>
      </c>
      <c r="C152" s="224" t="s">
        <v>103</v>
      </c>
      <c r="D152" s="45">
        <f>B152+D5/2+B166/3</f>
        <v>3.5</v>
      </c>
      <c r="E152" s="92"/>
      <c r="F152" s="325">
        <f t="shared" si="8"/>
        <v>0</v>
      </c>
      <c r="G152" s="221"/>
    </row>
    <row r="153" spans="1:7" ht="12" customHeight="1" x14ac:dyDescent="0.2">
      <c r="A153" s="124">
        <v>0</v>
      </c>
      <c r="B153" s="8">
        <v>0</v>
      </c>
      <c r="C153" s="99" t="s">
        <v>226</v>
      </c>
      <c r="D153" s="45">
        <f>B153</f>
        <v>0</v>
      </c>
      <c r="E153" s="92"/>
      <c r="F153" s="218">
        <f>A153*D153</f>
        <v>0</v>
      </c>
      <c r="G153" s="219"/>
    </row>
    <row r="154" spans="1:7" ht="12" customHeight="1" x14ac:dyDescent="0.2">
      <c r="A154" s="237">
        <v>0</v>
      </c>
      <c r="B154" s="139"/>
      <c r="C154" s="224" t="s">
        <v>104</v>
      </c>
      <c r="D154" s="45">
        <f>1.5*(D4+D6)</f>
        <v>10.5</v>
      </c>
      <c r="E154" s="92"/>
      <c r="F154" s="325">
        <f t="shared" ref="F154" si="9">A154*D154</f>
        <v>0</v>
      </c>
      <c r="G154" s="221"/>
    </row>
    <row r="155" spans="1:7" ht="12" customHeight="1" x14ac:dyDescent="0.2">
      <c r="A155" s="330">
        <v>0</v>
      </c>
      <c r="B155" s="139"/>
      <c r="C155" s="71" t="s">
        <v>105</v>
      </c>
      <c r="D155" s="45">
        <f>D3/2</f>
        <v>1.5</v>
      </c>
      <c r="E155" s="92"/>
      <c r="F155" s="328">
        <f t="shared" si="8"/>
        <v>0</v>
      </c>
      <c r="G155" s="53"/>
    </row>
    <row r="156" spans="1:7" ht="12" customHeight="1" x14ac:dyDescent="0.2">
      <c r="A156" s="330">
        <v>0</v>
      </c>
      <c r="B156" s="8">
        <v>0</v>
      </c>
      <c r="C156" s="71" t="s">
        <v>107</v>
      </c>
      <c r="D156" s="45">
        <f>(B156+D2-10)/3</f>
        <v>-0.83333333333333337</v>
      </c>
      <c r="E156" s="92"/>
      <c r="F156" s="328">
        <f t="shared" si="8"/>
        <v>0</v>
      </c>
      <c r="G156" s="53"/>
    </row>
    <row r="157" spans="1:7" ht="12" customHeight="1" x14ac:dyDescent="0.2">
      <c r="A157" s="343">
        <v>0</v>
      </c>
      <c r="B157" s="8">
        <v>0</v>
      </c>
      <c r="C157" s="71" t="s">
        <v>264</v>
      </c>
      <c r="D157" s="58">
        <f>-3+((D5-B157)/2+D4/2+D3/4)*D7/10</f>
        <v>0.75</v>
      </c>
      <c r="E157" s="92"/>
      <c r="F157" s="341">
        <f t="shared" si="8"/>
        <v>0</v>
      </c>
      <c r="G157" s="53"/>
    </row>
    <row r="158" spans="1:7" ht="12" customHeight="1" thickBot="1" x14ac:dyDescent="0.25">
      <c r="A158" s="2">
        <v>0</v>
      </c>
      <c r="B158" s="139"/>
      <c r="C158" s="84" t="s">
        <v>106</v>
      </c>
      <c r="D158" s="66">
        <f>-D7</f>
        <v>-6</v>
      </c>
      <c r="E158" s="106"/>
      <c r="F158" s="161">
        <f t="shared" si="8"/>
        <v>0</v>
      </c>
      <c r="G158" s="68"/>
    </row>
    <row r="159" spans="1:7" ht="12" customHeight="1" thickBot="1" x14ac:dyDescent="0.25">
      <c r="A159" s="87"/>
      <c r="B159" s="139"/>
      <c r="C159" s="44"/>
      <c r="D159" s="69"/>
    </row>
    <row r="160" spans="1:7" ht="26.25" customHeight="1" x14ac:dyDescent="0.2">
      <c r="A160" s="102">
        <v>0</v>
      </c>
      <c r="B160" s="139"/>
      <c r="C160" s="82" t="s">
        <v>108</v>
      </c>
      <c r="D160" s="229">
        <v>1</v>
      </c>
      <c r="E160" s="373" t="s">
        <v>174</v>
      </c>
      <c r="F160" s="73">
        <f t="shared" ref="F160:F161" si="10">A160*D160</f>
        <v>0</v>
      </c>
    </row>
    <row r="161" spans="1:7" ht="12" customHeight="1" thickBot="1" x14ac:dyDescent="0.25">
      <c r="A161" s="330">
        <v>0</v>
      </c>
      <c r="B161" s="8">
        <v>0</v>
      </c>
      <c r="C161" s="236" t="s">
        <v>254</v>
      </c>
      <c r="D161" s="66">
        <f>3+B161</f>
        <v>3</v>
      </c>
      <c r="E161" s="374"/>
      <c r="F161" s="75">
        <f t="shared" si="10"/>
        <v>0</v>
      </c>
    </row>
    <row r="162" spans="1:7" ht="12" customHeight="1" thickBot="1" x14ac:dyDescent="0.25">
      <c r="A162" s="87"/>
      <c r="B162" s="139"/>
      <c r="C162" s="44"/>
      <c r="D162" s="69"/>
    </row>
    <row r="163" spans="1:7" ht="26.25" customHeight="1" x14ac:dyDescent="0.2">
      <c r="A163" s="240">
        <v>0</v>
      </c>
      <c r="B163" s="139"/>
      <c r="C163" s="243" t="s">
        <v>108</v>
      </c>
      <c r="D163" s="229">
        <v>2</v>
      </c>
      <c r="E163" s="375" t="s">
        <v>253</v>
      </c>
      <c r="F163" s="73">
        <f t="shared" ref="F163:F164" si="11">A163*D163</f>
        <v>0</v>
      </c>
    </row>
    <row r="164" spans="1:7" ht="12" customHeight="1" thickBot="1" x14ac:dyDescent="0.25">
      <c r="A164" s="237">
        <v>0</v>
      </c>
      <c r="B164" s="8">
        <v>0</v>
      </c>
      <c r="C164" s="244" t="s">
        <v>254</v>
      </c>
      <c r="D164" s="66">
        <f>3+3*B164</f>
        <v>3</v>
      </c>
      <c r="E164" s="376"/>
      <c r="F164" s="75">
        <f t="shared" si="11"/>
        <v>0</v>
      </c>
    </row>
    <row r="165" spans="1:7" ht="12" customHeight="1" x14ac:dyDescent="0.2">
      <c r="A165" s="87"/>
      <c r="B165" s="139"/>
      <c r="C165" s="44"/>
      <c r="D165" s="69"/>
    </row>
    <row r="166" spans="1:7" ht="12" customHeight="1" x14ac:dyDescent="0.2">
      <c r="A166" s="87"/>
      <c r="B166" s="9">
        <v>0</v>
      </c>
      <c r="C166" s="107" t="s">
        <v>171</v>
      </c>
      <c r="D166" s="114"/>
      <c r="E166" s="76"/>
    </row>
    <row r="167" spans="1:7" ht="12" customHeight="1" x14ac:dyDescent="0.2">
      <c r="A167" s="87"/>
      <c r="B167" s="139"/>
      <c r="C167" s="79" t="s">
        <v>168</v>
      </c>
      <c r="D167" s="54">
        <f>B166*D11</f>
        <v>0</v>
      </c>
      <c r="E167" s="77"/>
    </row>
    <row r="168" spans="1:7" ht="12" customHeight="1" x14ac:dyDescent="0.2">
      <c r="A168" s="330">
        <v>0</v>
      </c>
      <c r="B168" s="139"/>
      <c r="C168" s="71" t="s">
        <v>162</v>
      </c>
      <c r="D168" s="45">
        <f>D167/5</f>
        <v>0</v>
      </c>
      <c r="E168" s="77"/>
      <c r="F168" s="74">
        <f t="shared" ref="F168:F174" si="12">A168*D168</f>
        <v>0</v>
      </c>
    </row>
    <row r="169" spans="1:7" ht="12" customHeight="1" x14ac:dyDescent="0.2">
      <c r="A169" s="330">
        <v>0</v>
      </c>
      <c r="B169" s="139"/>
      <c r="C169" s="71" t="s">
        <v>163</v>
      </c>
      <c r="D169" s="78">
        <f>D167/4</f>
        <v>0</v>
      </c>
      <c r="E169" s="76"/>
      <c r="F169" s="74">
        <f t="shared" si="12"/>
        <v>0</v>
      </c>
    </row>
    <row r="170" spans="1:7" ht="12" customHeight="1" x14ac:dyDescent="0.2">
      <c r="A170" s="330">
        <v>0</v>
      </c>
      <c r="B170" s="139"/>
      <c r="C170" s="71" t="s">
        <v>164</v>
      </c>
      <c r="D170" s="45">
        <f>D167/3</f>
        <v>0</v>
      </c>
      <c r="E170" s="77"/>
      <c r="F170" s="74">
        <f t="shared" si="12"/>
        <v>0</v>
      </c>
    </row>
    <row r="171" spans="1:7" ht="12" customHeight="1" x14ac:dyDescent="0.2">
      <c r="A171" s="330">
        <v>0</v>
      </c>
      <c r="B171" s="139"/>
      <c r="C171" s="71" t="s">
        <v>165</v>
      </c>
      <c r="D171" s="45">
        <f>D167/2</f>
        <v>0</v>
      </c>
      <c r="E171" s="77"/>
      <c r="F171" s="74">
        <f t="shared" si="12"/>
        <v>0</v>
      </c>
    </row>
    <row r="172" spans="1:7" ht="12" customHeight="1" x14ac:dyDescent="0.2">
      <c r="A172" s="333">
        <v>0</v>
      </c>
      <c r="B172" s="139"/>
      <c r="C172" s="79" t="s">
        <v>166</v>
      </c>
      <c r="D172" s="54">
        <f>D167/1.5</f>
        <v>0</v>
      </c>
      <c r="E172" s="80"/>
      <c r="F172" s="81">
        <f t="shared" si="12"/>
        <v>0</v>
      </c>
    </row>
    <row r="173" spans="1:7" ht="12" customHeight="1" x14ac:dyDescent="0.2">
      <c r="A173" s="332">
        <v>0</v>
      </c>
      <c r="B173" s="139"/>
      <c r="C173" s="70" t="s">
        <v>172</v>
      </c>
      <c r="D173" s="45">
        <f>0.4*SUM(F168:F172)</f>
        <v>0</v>
      </c>
      <c r="E173" s="77"/>
      <c r="F173" s="112">
        <f t="shared" si="12"/>
        <v>0</v>
      </c>
    </row>
    <row r="174" spans="1:7" ht="12" customHeight="1" x14ac:dyDescent="0.2">
      <c r="A174" s="333">
        <v>0</v>
      </c>
      <c r="B174" s="139"/>
      <c r="C174" s="70" t="s">
        <v>173</v>
      </c>
      <c r="D174" s="45">
        <f>0.6*SUM(F168:F172)</f>
        <v>0</v>
      </c>
      <c r="E174" s="77"/>
      <c r="F174" s="81">
        <f t="shared" si="12"/>
        <v>0</v>
      </c>
    </row>
    <row r="175" spans="1:7" ht="12" customHeight="1" x14ac:dyDescent="0.2">
      <c r="A175" s="87"/>
      <c r="B175" s="139"/>
      <c r="C175" s="44"/>
      <c r="D175" s="69"/>
    </row>
    <row r="176" spans="1:7" ht="12" customHeight="1" x14ac:dyDescent="0.2">
      <c r="A176" s="238">
        <v>0</v>
      </c>
      <c r="B176" s="139"/>
      <c r="C176" s="131" t="s">
        <v>51</v>
      </c>
      <c r="D176" s="49">
        <f>D2/2.5</f>
        <v>3</v>
      </c>
      <c r="E176" s="96"/>
      <c r="F176" s="233">
        <f t="shared" ref="F176:F183" si="13">A176*D176</f>
        <v>0</v>
      </c>
      <c r="G176" s="234"/>
    </row>
    <row r="177" spans="1:7" ht="12" customHeight="1" x14ac:dyDescent="0.2">
      <c r="A177" s="237">
        <v>0</v>
      </c>
      <c r="B177" s="139"/>
      <c r="C177" s="224" t="s">
        <v>82</v>
      </c>
      <c r="D177" s="45">
        <f>D11/2</f>
        <v>0</v>
      </c>
      <c r="E177" s="92"/>
      <c r="F177" s="325">
        <f t="shared" si="13"/>
        <v>0</v>
      </c>
      <c r="G177" s="219"/>
    </row>
    <row r="178" spans="1:7" s="77" customFormat="1" ht="12" customHeight="1" x14ac:dyDescent="0.2">
      <c r="A178" s="246">
        <v>0</v>
      </c>
      <c r="B178" s="8">
        <v>0</v>
      </c>
      <c r="C178" s="228" t="s">
        <v>243</v>
      </c>
      <c r="D178" s="45">
        <f>B178*D11/1.5</f>
        <v>0</v>
      </c>
      <c r="E178" s="92"/>
      <c r="F178" s="325">
        <f t="shared" si="13"/>
        <v>0</v>
      </c>
      <c r="G178" s="219"/>
    </row>
    <row r="179" spans="1:7" ht="12" customHeight="1" x14ac:dyDescent="0.2">
      <c r="A179" s="237">
        <v>0</v>
      </c>
      <c r="B179" s="139"/>
      <c r="C179" s="224" t="s">
        <v>101</v>
      </c>
      <c r="D179" s="45">
        <f>D11</f>
        <v>0</v>
      </c>
      <c r="E179" s="92"/>
      <c r="F179" s="325">
        <f t="shared" si="13"/>
        <v>0</v>
      </c>
      <c r="G179" s="219"/>
    </row>
    <row r="180" spans="1:7" ht="12" customHeight="1" x14ac:dyDescent="0.2">
      <c r="A180" s="246">
        <v>0</v>
      </c>
      <c r="B180" s="139"/>
      <c r="C180" s="228" t="s">
        <v>248</v>
      </c>
      <c r="D180" s="45">
        <f>B166/2</f>
        <v>0</v>
      </c>
      <c r="E180" s="92"/>
      <c r="F180" s="325">
        <f t="shared" si="13"/>
        <v>0</v>
      </c>
      <c r="G180" s="219"/>
    </row>
    <row r="181" spans="1:7" s="77" customFormat="1" ht="12" customHeight="1" x14ac:dyDescent="0.2">
      <c r="A181" s="237">
        <v>0</v>
      </c>
      <c r="B181" s="8">
        <v>0</v>
      </c>
      <c r="C181" s="228" t="s">
        <v>256</v>
      </c>
      <c r="D181" s="45">
        <f>0.5*B181*SUM(F168:F174)</f>
        <v>0</v>
      </c>
      <c r="E181" s="92"/>
      <c r="F181" s="325">
        <f t="shared" si="13"/>
        <v>0</v>
      </c>
      <c r="G181" s="219"/>
    </row>
    <row r="182" spans="1:7" ht="12" customHeight="1" x14ac:dyDescent="0.2">
      <c r="A182" s="237">
        <v>0</v>
      </c>
      <c r="B182" s="139"/>
      <c r="C182" s="224" t="s">
        <v>102</v>
      </c>
      <c r="D182" s="45">
        <f>D11/2</f>
        <v>0</v>
      </c>
      <c r="E182" s="92"/>
      <c r="F182" s="325">
        <f t="shared" si="13"/>
        <v>0</v>
      </c>
      <c r="G182" s="219"/>
    </row>
    <row r="183" spans="1:7" ht="12" customHeight="1" x14ac:dyDescent="0.2">
      <c r="A183" s="246">
        <v>0</v>
      </c>
      <c r="B183" s="139"/>
      <c r="C183" s="228" t="s">
        <v>249</v>
      </c>
      <c r="D183" s="45">
        <f>D11</f>
        <v>0</v>
      </c>
      <c r="E183" s="92"/>
      <c r="F183" s="325">
        <f t="shared" si="13"/>
        <v>0</v>
      </c>
      <c r="G183" s="219"/>
    </row>
    <row r="184" spans="1:7" ht="12" customHeight="1" x14ac:dyDescent="0.2">
      <c r="A184" s="87"/>
      <c r="B184" s="139"/>
      <c r="C184" s="44"/>
      <c r="D184" s="69"/>
    </row>
    <row r="185" spans="1:7" ht="12" customHeight="1" x14ac:dyDescent="0.2">
      <c r="A185" s="87"/>
      <c r="B185" s="8">
        <v>0</v>
      </c>
      <c r="C185" s="71" t="s">
        <v>112</v>
      </c>
      <c r="D185" s="69"/>
    </row>
    <row r="186" spans="1:7" ht="12" customHeight="1" x14ac:dyDescent="0.2">
      <c r="A186" s="87"/>
      <c r="B186" s="10">
        <v>0</v>
      </c>
      <c r="C186" s="71" t="s">
        <v>113</v>
      </c>
      <c r="D186" s="115"/>
      <c r="E186" s="80"/>
    </row>
    <row r="187" spans="1:7" ht="12" customHeight="1" x14ac:dyDescent="0.2">
      <c r="A187" s="87"/>
      <c r="B187" s="139"/>
      <c r="C187" s="79" t="s">
        <v>266</v>
      </c>
      <c r="D187" s="54">
        <f>B185+B186+D12</f>
        <v>0</v>
      </c>
      <c r="E187" s="77"/>
    </row>
    <row r="188" spans="1:7" ht="12" customHeight="1" x14ac:dyDescent="0.2">
      <c r="A188" s="330">
        <v>0</v>
      </c>
      <c r="B188" s="139"/>
      <c r="C188" s="71" t="s">
        <v>114</v>
      </c>
      <c r="D188" s="72">
        <f>D187</f>
        <v>0</v>
      </c>
      <c r="F188" s="108">
        <f>A188*D188</f>
        <v>0</v>
      </c>
    </row>
    <row r="189" spans="1:7" ht="12" customHeight="1" x14ac:dyDescent="0.2">
      <c r="A189" s="330">
        <v>0</v>
      </c>
      <c r="B189" s="139"/>
      <c r="C189" s="71" t="s">
        <v>115</v>
      </c>
      <c r="D189" s="72">
        <f>2*D187</f>
        <v>0</v>
      </c>
      <c r="F189" s="108">
        <f>A189*D189</f>
        <v>0</v>
      </c>
    </row>
    <row r="190" spans="1:7" ht="12" customHeight="1" x14ac:dyDescent="0.2">
      <c r="A190" s="330">
        <v>0</v>
      </c>
      <c r="B190" s="139"/>
      <c r="C190" s="71" t="s">
        <v>116</v>
      </c>
      <c r="D190" s="72">
        <f>3*D187</f>
        <v>0</v>
      </c>
      <c r="F190" s="108">
        <f>A190*D190</f>
        <v>0</v>
      </c>
    </row>
    <row r="191" spans="1:7" ht="12" customHeight="1" x14ac:dyDescent="0.2">
      <c r="A191" s="330">
        <v>0</v>
      </c>
      <c r="B191" s="139"/>
      <c r="C191" s="71" t="s">
        <v>117</v>
      </c>
      <c r="D191" s="72">
        <f>4*D187</f>
        <v>0</v>
      </c>
      <c r="F191" s="108">
        <f>A191*D191</f>
        <v>0</v>
      </c>
    </row>
    <row r="192" spans="1:7" ht="12" customHeight="1" thickBot="1" x14ac:dyDescent="0.25">
      <c r="A192" s="330">
        <v>0</v>
      </c>
      <c r="B192" s="139"/>
      <c r="C192" s="71" t="s">
        <v>118</v>
      </c>
      <c r="D192" s="72">
        <f>5*D187</f>
        <v>0</v>
      </c>
      <c r="F192" s="109">
        <f>A192*D192</f>
        <v>0</v>
      </c>
    </row>
    <row r="193" spans="1:7" ht="12" customHeight="1" x14ac:dyDescent="0.2">
      <c r="A193" s="87"/>
      <c r="B193" s="139"/>
      <c r="C193" s="44"/>
      <c r="D193" s="69"/>
    </row>
    <row r="194" spans="1:7" s="77" customFormat="1" ht="12" customHeight="1" x14ac:dyDescent="0.2">
      <c r="A194" s="237">
        <v>0</v>
      </c>
      <c r="B194" s="8">
        <v>0</v>
      </c>
      <c r="C194" s="224" t="s">
        <v>39</v>
      </c>
      <c r="D194" s="45">
        <f>D12*B194</f>
        <v>0</v>
      </c>
      <c r="E194" s="92"/>
      <c r="F194" s="218">
        <f t="shared" ref="F194:F195" si="14">A194*D194</f>
        <v>0</v>
      </c>
      <c r="G194" s="219"/>
    </row>
    <row r="195" spans="1:7" s="77" customFormat="1" ht="12" customHeight="1" x14ac:dyDescent="0.2">
      <c r="A195" s="237">
        <v>0</v>
      </c>
      <c r="B195" s="139"/>
      <c r="C195" s="224" t="s">
        <v>49</v>
      </c>
      <c r="D195" s="45">
        <f>D12/2</f>
        <v>0</v>
      </c>
      <c r="E195" s="92"/>
      <c r="F195" s="218">
        <f t="shared" si="14"/>
        <v>0</v>
      </c>
      <c r="G195" s="219"/>
    </row>
    <row r="196" spans="1:7" s="77" customFormat="1" ht="12" customHeight="1" x14ac:dyDescent="0.2">
      <c r="A196" s="237">
        <v>0</v>
      </c>
      <c r="B196" s="8">
        <v>0</v>
      </c>
      <c r="C196" s="224" t="s">
        <v>69</v>
      </c>
      <c r="D196" s="118">
        <f>B196</f>
        <v>0</v>
      </c>
      <c r="E196" s="92"/>
      <c r="F196" s="218">
        <f>A196*D196</f>
        <v>0</v>
      </c>
      <c r="G196" s="219"/>
    </row>
    <row r="197" spans="1:7" s="77" customFormat="1" ht="12" customHeight="1" x14ac:dyDescent="0.2">
      <c r="A197" s="246">
        <v>0</v>
      </c>
      <c r="B197" s="139"/>
      <c r="C197" s="224" t="s">
        <v>72</v>
      </c>
      <c r="D197" s="45">
        <f>D12</f>
        <v>0</v>
      </c>
      <c r="E197" s="92"/>
      <c r="F197" s="325">
        <f>A197*D197</f>
        <v>0</v>
      </c>
      <c r="G197" s="219"/>
    </row>
    <row r="198" spans="1:7" s="77" customFormat="1" ht="12" customHeight="1" x14ac:dyDescent="0.2">
      <c r="A198" s="237">
        <v>0</v>
      </c>
      <c r="B198" s="139"/>
      <c r="C198" s="225" t="s">
        <v>237</v>
      </c>
      <c r="D198" s="314">
        <f>D12/2+D13/2</f>
        <v>0</v>
      </c>
      <c r="E198" s="92"/>
      <c r="F198" s="325">
        <f>A198*D198</f>
        <v>0</v>
      </c>
      <c r="G198" s="219"/>
    </row>
    <row r="199" spans="1:7" s="77" customFormat="1" ht="12" customHeight="1" x14ac:dyDescent="0.2">
      <c r="A199" s="237">
        <v>0</v>
      </c>
      <c r="B199" s="8">
        <v>0</v>
      </c>
      <c r="C199" s="224" t="s">
        <v>85</v>
      </c>
      <c r="D199" s="45">
        <f>B199</f>
        <v>0</v>
      </c>
      <c r="E199" s="92"/>
      <c r="F199" s="325">
        <f t="shared" ref="F199" si="15">A199*D199</f>
        <v>0</v>
      </c>
      <c r="G199" s="219"/>
    </row>
    <row r="200" spans="1:7" ht="12" customHeight="1" thickBot="1" x14ac:dyDescent="0.25">
      <c r="A200" s="87"/>
      <c r="B200" s="139"/>
      <c r="C200" s="44"/>
      <c r="D200" s="69"/>
    </row>
    <row r="201" spans="1:7" ht="12" customHeight="1" thickBot="1" x14ac:dyDescent="0.25">
      <c r="A201" s="87"/>
      <c r="B201" s="8">
        <v>0</v>
      </c>
      <c r="C201" s="82" t="s">
        <v>119</v>
      </c>
      <c r="D201" s="116"/>
      <c r="E201" s="83"/>
    </row>
    <row r="202" spans="1:7" ht="12" customHeight="1" x14ac:dyDescent="0.2">
      <c r="A202" s="87"/>
      <c r="B202" s="8">
        <v>0</v>
      </c>
      <c r="C202" s="70" t="s">
        <v>121</v>
      </c>
      <c r="D202" s="116"/>
      <c r="E202" s="80"/>
    </row>
    <row r="203" spans="1:7" ht="12" customHeight="1" x14ac:dyDescent="0.2">
      <c r="A203" s="87"/>
      <c r="B203" s="44"/>
      <c r="C203" s="79" t="s">
        <v>169</v>
      </c>
      <c r="D203" s="65">
        <f>(B201+D13+1+(B202-10)/2.5)</f>
        <v>-3</v>
      </c>
      <c r="E203" s="77"/>
    </row>
    <row r="204" spans="1:7" ht="12" customHeight="1" x14ac:dyDescent="0.2">
      <c r="A204" s="330">
        <v>0</v>
      </c>
      <c r="B204" s="44"/>
      <c r="C204" s="71" t="s">
        <v>122</v>
      </c>
      <c r="D204" s="314">
        <f>D203</f>
        <v>-3</v>
      </c>
      <c r="E204" s="77"/>
      <c r="F204" s="110">
        <f>A204*D204</f>
        <v>0</v>
      </c>
    </row>
    <row r="205" spans="1:7" ht="12" customHeight="1" x14ac:dyDescent="0.2">
      <c r="A205" s="330">
        <v>0</v>
      </c>
      <c r="B205" s="44"/>
      <c r="C205" s="71" t="s">
        <v>123</v>
      </c>
      <c r="D205" s="314">
        <f>2*D203</f>
        <v>-6</v>
      </c>
      <c r="E205" s="77"/>
      <c r="F205" s="110">
        <f>A205*D205</f>
        <v>0</v>
      </c>
    </row>
    <row r="206" spans="1:7" ht="12" customHeight="1" x14ac:dyDescent="0.2">
      <c r="A206" s="330">
        <v>0</v>
      </c>
      <c r="B206" s="44"/>
      <c r="C206" s="71" t="s">
        <v>124</v>
      </c>
      <c r="D206" s="314">
        <f>3*D203</f>
        <v>-9</v>
      </c>
      <c r="E206" s="77"/>
      <c r="F206" s="110">
        <f>A206*D206</f>
        <v>0</v>
      </c>
    </row>
    <row r="207" spans="1:7" ht="12" customHeight="1" x14ac:dyDescent="0.2">
      <c r="A207" s="330">
        <v>0</v>
      </c>
      <c r="B207" s="44"/>
      <c r="C207" s="71" t="s">
        <v>125</v>
      </c>
      <c r="D207" s="314">
        <f>4*D203</f>
        <v>-12</v>
      </c>
      <c r="E207" s="77"/>
      <c r="F207" s="110">
        <f>A207*D207</f>
        <v>0</v>
      </c>
    </row>
    <row r="208" spans="1:7" ht="12" customHeight="1" thickBot="1" x14ac:dyDescent="0.25">
      <c r="A208" s="2">
        <v>0</v>
      </c>
      <c r="B208" s="44"/>
      <c r="C208" s="84" t="s">
        <v>126</v>
      </c>
      <c r="D208" s="117">
        <f>5*D203</f>
        <v>-15</v>
      </c>
      <c r="E208" s="85"/>
      <c r="F208" s="111">
        <f>A208*D208</f>
        <v>0</v>
      </c>
    </row>
    <row r="209" spans="1:7" ht="12" customHeight="1" x14ac:dyDescent="0.2">
      <c r="B209" s="44"/>
    </row>
    <row r="210" spans="1:7" s="77" customFormat="1" ht="12" customHeight="1" x14ac:dyDescent="0.2">
      <c r="A210" s="237">
        <v>0</v>
      </c>
      <c r="B210" s="139"/>
      <c r="C210" s="224" t="s">
        <v>267</v>
      </c>
      <c r="D210" s="45">
        <f>D13/2</f>
        <v>0</v>
      </c>
      <c r="E210" s="92"/>
      <c r="F210" s="93">
        <f t="shared" ref="F210:F212" si="16">A210*D210</f>
        <v>0</v>
      </c>
      <c r="G210" s="94"/>
    </row>
    <row r="211" spans="1:7" s="77" customFormat="1" ht="12" customHeight="1" x14ac:dyDescent="0.2">
      <c r="A211" s="237">
        <v>0</v>
      </c>
      <c r="B211" s="139"/>
      <c r="C211" s="224" t="s">
        <v>53</v>
      </c>
      <c r="D211" s="45">
        <f>-D13</f>
        <v>0</v>
      </c>
      <c r="E211" s="92"/>
      <c r="F211" s="59">
        <f t="shared" si="16"/>
        <v>0</v>
      </c>
      <c r="G211" s="60"/>
    </row>
    <row r="212" spans="1:7" s="77" customFormat="1" ht="12" customHeight="1" x14ac:dyDescent="0.2">
      <c r="A212" s="237">
        <v>0</v>
      </c>
      <c r="B212" s="139"/>
      <c r="C212" s="242" t="s">
        <v>54</v>
      </c>
      <c r="D212" s="118">
        <f>D128/2</f>
        <v>-0.5</v>
      </c>
      <c r="E212" s="92"/>
      <c r="F212" s="93">
        <f t="shared" si="16"/>
        <v>0</v>
      </c>
      <c r="G212" s="94"/>
    </row>
    <row r="213" spans="1:7" s="77" customFormat="1" ht="12" customHeight="1" x14ac:dyDescent="0.2">
      <c r="A213" s="237">
        <v>0</v>
      </c>
      <c r="B213" s="8">
        <v>0</v>
      </c>
      <c r="C213" s="224" t="s">
        <v>69</v>
      </c>
      <c r="D213" s="118">
        <f>B213</f>
        <v>0</v>
      </c>
      <c r="E213" s="92"/>
      <c r="F213" s="218">
        <f>A213*D213</f>
        <v>0</v>
      </c>
      <c r="G213" s="219"/>
    </row>
    <row r="214" spans="1:7" s="77" customFormat="1" ht="12" customHeight="1" x14ac:dyDescent="0.2">
      <c r="A214" s="237">
        <v>0</v>
      </c>
      <c r="B214" s="139"/>
      <c r="C214" s="225" t="s">
        <v>237</v>
      </c>
      <c r="D214" s="314">
        <f>D12/2+D13/2</f>
        <v>0</v>
      </c>
      <c r="E214" s="92"/>
      <c r="F214" s="325">
        <f>A214*D214</f>
        <v>0</v>
      </c>
      <c r="G214" s="219"/>
    </row>
    <row r="215" spans="1:7" s="77" customFormat="1" ht="12" customHeight="1" x14ac:dyDescent="0.2">
      <c r="A215" s="246">
        <v>0</v>
      </c>
      <c r="B215" s="8">
        <v>0</v>
      </c>
      <c r="C215" s="224" t="s">
        <v>80</v>
      </c>
      <c r="D215" s="45">
        <f>B215</f>
        <v>0</v>
      </c>
      <c r="E215" s="92"/>
      <c r="F215" s="325">
        <f>A215*D215</f>
        <v>0</v>
      </c>
      <c r="G215" s="219"/>
    </row>
    <row r="216" spans="1:7" s="77" customFormat="1" ht="12" customHeight="1" x14ac:dyDescent="0.2">
      <c r="A216" s="237">
        <v>0</v>
      </c>
      <c r="B216" s="139"/>
      <c r="C216" s="224" t="s">
        <v>100</v>
      </c>
      <c r="D216" s="45">
        <f>D74</f>
        <v>3</v>
      </c>
      <c r="E216" s="92"/>
      <c r="F216" s="325">
        <f t="shared" ref="F216" si="17">A216*D216</f>
        <v>0</v>
      </c>
      <c r="G216" s="219"/>
    </row>
  </sheetData>
  <mergeCells count="22">
    <mergeCell ref="F135:F138"/>
    <mergeCell ref="F146:F149"/>
    <mergeCell ref="E160:E161"/>
    <mergeCell ref="E163:E164"/>
    <mergeCell ref="A94:A97"/>
    <mergeCell ref="F94:F97"/>
    <mergeCell ref="B102:B103"/>
    <mergeCell ref="F102:F103"/>
    <mergeCell ref="F109:F112"/>
    <mergeCell ref="F113:F116"/>
    <mergeCell ref="A54:A55"/>
    <mergeCell ref="D54:D55"/>
    <mergeCell ref="F54:F55"/>
    <mergeCell ref="F57:F58"/>
    <mergeCell ref="F59:F60"/>
    <mergeCell ref="F75:F78"/>
    <mergeCell ref="C1:D1"/>
    <mergeCell ref="F1:I1"/>
    <mergeCell ref="C26:D26"/>
    <mergeCell ref="F26:G26"/>
    <mergeCell ref="C31:D31"/>
    <mergeCell ref="F31:G31"/>
  </mergeCells>
  <dataValidations count="15">
    <dataValidation type="list" allowBlank="1" showInputMessage="1" showErrorMessage="1" sqref="D11" xr:uid="{1FAB831E-0DE8-438D-95B7-97CD5F220E0D}">
      <formula1>"0,0,5,1,2,3,4,5,6,7,8,9,10,11,12,13,14,15,16,17,18,19,20"</formula1>
    </dataValidation>
    <dataValidation type="list" allowBlank="1" showInputMessage="1" showErrorMessage="1" sqref="B51" xr:uid="{E732FDD3-4243-4B96-B987-9FC1529636D2}">
      <formula1>"-4,-3,-2,-1,0,+1,+2,+3,+4"</formula1>
    </dataValidation>
    <dataValidation type="list" allowBlank="1" showInputMessage="1" showErrorMessage="1" sqref="B54" xr:uid="{BC971136-B25C-4D8A-A6C4-B5D56B9F0396}">
      <formula1>"0,1,2,3,4"</formula1>
    </dataValidation>
    <dataValidation type="list" allowBlank="1" showInputMessage="1" showErrorMessage="1" sqref="B64 B28 B61:B62" xr:uid="{681ACE0A-0071-47F2-8402-86BBC47A4E1F}">
      <formula1>"0,1,2,3,4,5,6,7,8,9,10"</formula1>
    </dataValidation>
    <dataValidation type="list" allowBlank="1" showInputMessage="1" showErrorMessage="1" sqref="B126" xr:uid="{99EB781D-3F45-4A97-8D0B-173ED49F855A}">
      <formula1>"-4,-3,-2,-1,0,1,2,3,4,5,6"</formula1>
    </dataValidation>
    <dataValidation type="list" allowBlank="1" showInputMessage="1" showErrorMessage="1" sqref="B153 B157" xr:uid="{F3125B65-F8BF-458D-93AA-271E7A83AE62}">
      <formula1>"-4,-3,-2,-1,0,1,2,3,4,5,6,7,8,9,10"</formula1>
    </dataValidation>
    <dataValidation type="list" allowBlank="1" showInputMessage="1" showErrorMessage="1" sqref="B139" xr:uid="{4588497B-376C-4AB5-B781-3D571DAAC15B}">
      <formula1>"0,2,5,5,7,5,10,12,5,15,17,5,20,22,5,25,27,5,30"</formula1>
    </dataValidation>
    <dataValidation type="list" allowBlank="1" showInputMessage="1" showErrorMessage="1" sqref="B152" xr:uid="{DE03ED78-288A-4836-9928-6EDD94AFCDD9}">
      <formula1>"1,2,3,4,5,6"</formula1>
    </dataValidation>
    <dataValidation type="list" allowBlank="1" showInputMessage="1" showErrorMessage="1" sqref="F2 D2 B125 B80 B108 B52:B53 B156" xr:uid="{66F6362C-C679-48EC-9F45-0D0D319CAE81}">
      <formula1>$L$1:$L$13</formula1>
    </dataValidation>
    <dataValidation type="list" allowBlank="1" showInputMessage="1" showErrorMessage="1" sqref="B166 B150 B144 B142 B105 D3:D9 D12:D13 B119 B90 B93 B84 B101 B129 F3:F9" xr:uid="{92A5806F-95C4-47D0-95C7-BDA611C00F58}">
      <formula1>"0,1,2,3,4,5,6,7,8,9,10,11,12,13,14,15,16,17,18,19,20"</formula1>
    </dataValidation>
    <dataValidation type="list" allowBlank="1" showInputMessage="1" showErrorMessage="1" sqref="B185:B186 B194 B161 B164 A160 A163 B122 A119" xr:uid="{FE17D542-2460-4574-8E0E-3813BCCECCDC}">
      <formula1>"0,1,2,3,4,5,6"</formula1>
    </dataValidation>
    <dataValidation type="list" allowBlank="1" showInputMessage="1" showErrorMessage="1" sqref="B213 B199 B196 B178 B215 B181 B29 B85 B73 B38 B40:B41 B55 B71 B67 B102 B120 B104" xr:uid="{32E645BB-768F-4DD7-97BF-DEE0FF7F9329}">
      <formula1>"0,1,2,3,4,5"</formula1>
    </dataValidation>
    <dataValidation type="list" allowBlank="1" showInputMessage="1" showErrorMessage="1" sqref="B201" xr:uid="{07574C70-7440-40CE-80A9-D8428282D69E}">
      <formula1>"0,1,2,3"</formula1>
    </dataValidation>
    <dataValidation type="list" allowBlank="1" showInputMessage="1" showErrorMessage="1" sqref="B202" xr:uid="{1940F607-7E13-42F1-A46D-A03F304422FC}">
      <formula1>"0,5,7,5,10,12,5,15,17,5,20,22,5,25,27,5,30"</formula1>
    </dataValidation>
    <dataValidation type="list" allowBlank="1" showInputMessage="1" showErrorMessage="1" sqref="A204:A208 A194:A199 A188:A192 A210:A216 A164 A176:A183 A168:A174 A161 A32:A94 A15:A21 B95:B97 A27:A29 A98:A118 A120:A158" xr:uid="{0AD59B14-21A4-49D4-B317-1A78AC3442B6}">
      <formula1>"0,1"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5"/>
  <sheetViews>
    <sheetView topLeftCell="A64" workbookViewId="0">
      <selection activeCell="D89" sqref="D89"/>
    </sheetView>
  </sheetViews>
  <sheetFormatPr defaultColWidth="11.42578125" defaultRowHeight="12" customHeight="1" x14ac:dyDescent="0.2"/>
  <cols>
    <col min="1" max="1" width="2.85546875" style="6" customWidth="1"/>
    <col min="2" max="2" width="5.7109375" style="11" customWidth="1"/>
    <col min="3" max="3" width="70.28515625" style="11" customWidth="1"/>
    <col min="4" max="4" width="5.7109375" style="11" customWidth="1"/>
    <col min="5" max="5" width="11.7109375" style="11" customWidth="1"/>
    <col min="6" max="8" width="5.7109375" style="11" customWidth="1"/>
    <col min="9" max="9" width="34.28515625" style="11" customWidth="1"/>
    <col min="10" max="10" width="13.42578125" style="11" customWidth="1"/>
    <col min="11" max="11" width="7.140625" style="11" customWidth="1"/>
    <col min="12" max="16384" width="11.42578125" style="11"/>
  </cols>
  <sheetData>
    <row r="1" spans="1:12" ht="12" customHeight="1" x14ac:dyDescent="0.2">
      <c r="C1" s="352" t="s">
        <v>132</v>
      </c>
      <c r="D1" s="352"/>
      <c r="F1" s="353" t="s">
        <v>191</v>
      </c>
      <c r="G1" s="353"/>
      <c r="H1" s="353"/>
      <c r="I1" s="353"/>
      <c r="L1" s="205">
        <v>0</v>
      </c>
    </row>
    <row r="2" spans="1:12" ht="12" customHeight="1" x14ac:dyDescent="0.2">
      <c r="D2" s="5">
        <v>10</v>
      </c>
      <c r="E2" s="13" t="s">
        <v>0</v>
      </c>
      <c r="F2" s="14">
        <v>10</v>
      </c>
      <c r="G2" s="11">
        <f>(D2-F2)/2.5</f>
        <v>0</v>
      </c>
      <c r="H2" s="11">
        <f>IF(G2&lt;0,ABS(G2)^1.4*-1,G2^1.4)</f>
        <v>0</v>
      </c>
      <c r="L2" s="205">
        <v>2.5</v>
      </c>
    </row>
    <row r="3" spans="1:12" ht="12" customHeight="1" x14ac:dyDescent="0.2">
      <c r="D3" s="5">
        <v>2</v>
      </c>
      <c r="E3" s="13" t="s">
        <v>1</v>
      </c>
      <c r="F3" s="14">
        <v>2</v>
      </c>
      <c r="G3" s="11">
        <f t="shared" ref="G3:G9" si="0">D3-F3</f>
        <v>0</v>
      </c>
      <c r="H3" s="11">
        <f>IF(G3&lt;0,-1*(ABS(G3)+0.1*ABS(G3)^1.7),G3+0.1*G3^1.7)</f>
        <v>0</v>
      </c>
      <c r="I3" s="15" t="s">
        <v>153</v>
      </c>
      <c r="L3" s="205">
        <v>5</v>
      </c>
    </row>
    <row r="4" spans="1:12" ht="12" customHeight="1" x14ac:dyDescent="0.2">
      <c r="D4" s="5">
        <v>4</v>
      </c>
      <c r="E4" s="13" t="s">
        <v>2</v>
      </c>
      <c r="F4" s="14">
        <v>4</v>
      </c>
      <c r="G4" s="11">
        <f t="shared" si="0"/>
        <v>0</v>
      </c>
      <c r="H4" s="11">
        <f>IF(G4&lt;0,-1*(ABS(G4)+0.1*ABS(G4)^1.7),G4+0.1*G4^1.7)</f>
        <v>0</v>
      </c>
      <c r="I4" s="16" t="s">
        <v>19</v>
      </c>
      <c r="L4" s="205">
        <v>7.5</v>
      </c>
    </row>
    <row r="5" spans="1:12" ht="12" customHeight="1" x14ac:dyDescent="0.2">
      <c r="D5" s="5">
        <v>7</v>
      </c>
      <c r="E5" s="13" t="s">
        <v>3</v>
      </c>
      <c r="F5" s="14">
        <v>7</v>
      </c>
      <c r="G5" s="11">
        <f t="shared" si="0"/>
        <v>0</v>
      </c>
      <c r="H5" s="11">
        <f>IF(G5&lt;0,-1*(ABS(G5)+0.1*ABS(G5)^2.3),G5+0.1*G5^2.3)</f>
        <v>0</v>
      </c>
      <c r="I5" s="16" t="s">
        <v>179</v>
      </c>
      <c r="L5" s="205">
        <v>10</v>
      </c>
    </row>
    <row r="6" spans="1:12" ht="12" customHeight="1" x14ac:dyDescent="0.2">
      <c r="D6" s="5">
        <v>3</v>
      </c>
      <c r="E6" s="13" t="s">
        <v>4</v>
      </c>
      <c r="F6" s="14">
        <v>3</v>
      </c>
      <c r="G6" s="11">
        <f t="shared" si="0"/>
        <v>0</v>
      </c>
      <c r="H6" s="11">
        <f>IF(G6&lt;0,-1*(ABS(G6)+0.1*ABS(G6)^1.7),G6+0.1*G6^1.7)</f>
        <v>0</v>
      </c>
      <c r="L6" s="205">
        <v>12.5</v>
      </c>
    </row>
    <row r="7" spans="1:12" ht="12" customHeight="1" x14ac:dyDescent="0.2">
      <c r="D7" s="5">
        <v>6</v>
      </c>
      <c r="E7" s="13" t="s">
        <v>5</v>
      </c>
      <c r="F7" s="14">
        <v>6</v>
      </c>
      <c r="G7" s="11">
        <f t="shared" si="0"/>
        <v>0</v>
      </c>
      <c r="H7" s="11">
        <f>IF(G7&lt;0,-1*(ABS(G7)+0.1*ABS(G7)^2.3),G7+0.1*G7^2.3)</f>
        <v>0</v>
      </c>
      <c r="L7" s="205">
        <v>15</v>
      </c>
    </row>
    <row r="8" spans="1:12" ht="12" customHeight="1" x14ac:dyDescent="0.2">
      <c r="D8" s="5">
        <v>4</v>
      </c>
      <c r="E8" s="13" t="s">
        <v>25</v>
      </c>
      <c r="F8" s="14">
        <v>4</v>
      </c>
      <c r="G8" s="11">
        <f t="shared" si="0"/>
        <v>0</v>
      </c>
      <c r="H8" s="11">
        <f>IF(G8&lt;0,-1*(ABS(G8)+0.1*ABS(G8)^1.7),G8+0.1*G8^1.7)</f>
        <v>0</v>
      </c>
      <c r="L8" s="205">
        <v>17.5</v>
      </c>
    </row>
    <row r="9" spans="1:12" ht="12" customHeight="1" x14ac:dyDescent="0.2">
      <c r="D9" s="5">
        <v>2</v>
      </c>
      <c r="E9" s="13" t="s">
        <v>7</v>
      </c>
      <c r="F9" s="14">
        <v>2</v>
      </c>
      <c r="G9" s="11">
        <f t="shared" si="0"/>
        <v>0</v>
      </c>
      <c r="H9" s="11">
        <f>IF(G9&lt;0,-0.5*(ABS(G9)^1.6),0.5*G9^1.6)</f>
        <v>0</v>
      </c>
      <c r="L9" s="205">
        <v>20</v>
      </c>
    </row>
    <row r="10" spans="1:12" ht="12" customHeight="1" x14ac:dyDescent="0.2">
      <c r="D10" s="6"/>
      <c r="L10" s="205">
        <v>22.5</v>
      </c>
    </row>
    <row r="11" spans="1:12" ht="12" customHeight="1" x14ac:dyDescent="0.2">
      <c r="D11" s="5">
        <v>0</v>
      </c>
      <c r="E11" s="13" t="s">
        <v>6</v>
      </c>
      <c r="F11" s="41"/>
      <c r="L11" s="205">
        <v>25</v>
      </c>
    </row>
    <row r="12" spans="1:12" ht="12" customHeight="1" x14ac:dyDescent="0.2">
      <c r="D12" s="5">
        <v>0</v>
      </c>
      <c r="E12" s="13" t="s">
        <v>8</v>
      </c>
      <c r="L12" s="205">
        <v>27.5</v>
      </c>
    </row>
    <row r="13" spans="1:12" ht="12" customHeight="1" x14ac:dyDescent="0.2">
      <c r="D13" s="5">
        <v>0</v>
      </c>
      <c r="E13" s="13" t="s">
        <v>9</v>
      </c>
      <c r="L13" s="205">
        <v>30</v>
      </c>
    </row>
    <row r="14" spans="1:12" ht="22.5" customHeight="1" x14ac:dyDescent="0.2">
      <c r="E14" s="17" t="s">
        <v>120</v>
      </c>
    </row>
    <row r="15" spans="1:12" ht="12" customHeight="1" x14ac:dyDescent="0.2">
      <c r="A15" s="7">
        <v>0</v>
      </c>
      <c r="B15" s="18">
        <f>IF(G8&lt;0,2-0.1*(ABS(G8)^2.3-ABS(G8)^1.7),2+0.1*(G8^2.3-G8^1.7))</f>
        <v>2</v>
      </c>
      <c r="C15" s="19" t="s">
        <v>200</v>
      </c>
    </row>
    <row r="16" spans="1:12" ht="12" customHeight="1" x14ac:dyDescent="0.2">
      <c r="A16" s="7">
        <v>1</v>
      </c>
      <c r="B16" s="20">
        <f>0.8*A16</f>
        <v>0.8</v>
      </c>
      <c r="C16" s="21" t="s">
        <v>148</v>
      </c>
      <c r="I16" s="12" t="s">
        <v>138</v>
      </c>
      <c r="J16" s="22">
        <f>16+SUM(H2:H9)+A15*B15</f>
        <v>16</v>
      </c>
      <c r="K16" s="22" t="s">
        <v>141</v>
      </c>
    </row>
    <row r="17" spans="1:11" ht="12" customHeight="1" x14ac:dyDescent="0.2">
      <c r="A17" s="7">
        <v>0</v>
      </c>
      <c r="B17" s="20">
        <f>2.5*A17</f>
        <v>0</v>
      </c>
      <c r="C17" s="21" t="s">
        <v>156</v>
      </c>
      <c r="I17" s="23" t="s">
        <v>139</v>
      </c>
      <c r="J17" s="88">
        <f>SUM(F27:F29)+SUM(F32:F33)+F36+SUM(F38:F48)+SUM(F50:F79)+SUM(F81:F119)+SUM(F121:F157)+SUM(F175:F182)+SUM(F193:F198)+SUM(F209:F215)-4</f>
        <v>2</v>
      </c>
      <c r="K17" s="88" t="s">
        <v>141</v>
      </c>
    </row>
    <row r="18" spans="1:11" ht="12" customHeight="1" x14ac:dyDescent="0.2">
      <c r="A18" s="7">
        <v>0</v>
      </c>
      <c r="B18" s="26">
        <f>0.9*A18</f>
        <v>0</v>
      </c>
      <c r="C18" s="27" t="s">
        <v>149</v>
      </c>
      <c r="I18" s="24" t="s">
        <v>145</v>
      </c>
      <c r="J18" s="25">
        <f>SUM(B16:B21)</f>
        <v>0.8</v>
      </c>
      <c r="K18" s="25"/>
    </row>
    <row r="19" spans="1:11" ht="12" customHeight="1" x14ac:dyDescent="0.2">
      <c r="A19" s="7">
        <v>0</v>
      </c>
      <c r="B19" s="26">
        <f>A19</f>
        <v>0</v>
      </c>
      <c r="C19" s="27" t="s">
        <v>152</v>
      </c>
      <c r="I19" s="28" t="s">
        <v>144</v>
      </c>
      <c r="J19" s="29">
        <f>J17*J18</f>
        <v>1.6</v>
      </c>
      <c r="K19" s="29" t="s">
        <v>141</v>
      </c>
    </row>
    <row r="20" spans="1:11" ht="12" customHeight="1" x14ac:dyDescent="0.2">
      <c r="A20" s="7">
        <v>0</v>
      </c>
      <c r="B20" s="26">
        <f>1.8*A20</f>
        <v>0</v>
      </c>
      <c r="C20" s="27" t="s">
        <v>151</v>
      </c>
      <c r="I20" s="30" t="s">
        <v>160</v>
      </c>
      <c r="J20" s="89">
        <f>SUM(F159:F160)+SUM(F162:F163)+SUM(F167:F173)</f>
        <v>0</v>
      </c>
      <c r="K20" s="89" t="s">
        <v>141</v>
      </c>
    </row>
    <row r="21" spans="1:11" ht="12" customHeight="1" x14ac:dyDescent="0.2">
      <c r="A21" s="7">
        <v>0</v>
      </c>
      <c r="B21" s="26">
        <f>2.5*A21</f>
        <v>0</v>
      </c>
      <c r="C21" s="27" t="s">
        <v>150</v>
      </c>
      <c r="I21" s="32" t="s">
        <v>142</v>
      </c>
      <c r="J21" s="33">
        <f>SUM(F187:F191)</f>
        <v>0</v>
      </c>
      <c r="K21" s="33" t="s">
        <v>141</v>
      </c>
    </row>
    <row r="22" spans="1:11" ht="12" customHeight="1" x14ac:dyDescent="0.2">
      <c r="I22" s="31" t="s">
        <v>143</v>
      </c>
      <c r="J22" s="90">
        <f>SUM(F203:F207)</f>
        <v>0</v>
      </c>
      <c r="K22" s="90" t="s">
        <v>141</v>
      </c>
    </row>
    <row r="23" spans="1:11" ht="14.25" customHeight="1" x14ac:dyDescent="0.2">
      <c r="B23" s="120"/>
      <c r="C23" s="121"/>
      <c r="G23" s="34">
        <f>G34+G35+G37+G49+G80+G120</f>
        <v>0</v>
      </c>
      <c r="H23" s="35" t="s">
        <v>146</v>
      </c>
      <c r="I23" s="36" t="s">
        <v>140</v>
      </c>
      <c r="J23" s="37">
        <f>(J16+J19+J20+J21+J22)*G23/100</f>
        <v>0</v>
      </c>
      <c r="K23" s="37" t="s">
        <v>141</v>
      </c>
    </row>
    <row r="24" spans="1:11" ht="14.25" customHeight="1" thickBot="1" x14ac:dyDescent="0.25">
      <c r="I24" s="123" t="s">
        <v>198</v>
      </c>
      <c r="J24" s="122">
        <f>J16+J19+J20+J21+J22+J23</f>
        <v>17.600000000000001</v>
      </c>
      <c r="K24" s="122" t="s">
        <v>141</v>
      </c>
    </row>
    <row r="25" spans="1:11" ht="37.5" customHeight="1" thickTop="1" thickBot="1" x14ac:dyDescent="0.25">
      <c r="B25" s="245" t="s">
        <v>136</v>
      </c>
      <c r="I25" s="38" t="s">
        <v>199</v>
      </c>
      <c r="J25" s="39">
        <f>ROUND(J24,0)</f>
        <v>18</v>
      </c>
      <c r="K25" s="40" t="s">
        <v>141</v>
      </c>
    </row>
    <row r="26" spans="1:11" ht="15" customHeight="1" thickBot="1" x14ac:dyDescent="0.25">
      <c r="A26" s="86"/>
      <c r="C26" s="354" t="s">
        <v>250</v>
      </c>
      <c r="D26" s="355"/>
      <c r="E26" s="42"/>
      <c r="F26" s="356" t="s">
        <v>135</v>
      </c>
      <c r="G26" s="357"/>
    </row>
    <row r="27" spans="1:11" ht="12" customHeight="1" x14ac:dyDescent="0.2">
      <c r="A27" s="215">
        <v>0</v>
      </c>
      <c r="B27" s="142"/>
      <c r="C27" s="230" t="s">
        <v>26</v>
      </c>
      <c r="D27" s="49">
        <f>D6</f>
        <v>3</v>
      </c>
      <c r="E27" s="96"/>
      <c r="F27" s="214">
        <f>A27*D27</f>
        <v>0</v>
      </c>
      <c r="G27" s="147"/>
    </row>
    <row r="28" spans="1:11" ht="12" customHeight="1" x14ac:dyDescent="0.2">
      <c r="A28" s="216">
        <v>0</v>
      </c>
      <c r="B28" s="8">
        <v>0</v>
      </c>
      <c r="C28" s="231" t="s">
        <v>27</v>
      </c>
      <c r="D28" s="45">
        <f>(B28+D4)/1.5</f>
        <v>2.6666666666666665</v>
      </c>
      <c r="E28" s="92"/>
      <c r="F28" s="188">
        <f>A28*D28</f>
        <v>0</v>
      </c>
      <c r="G28" s="94"/>
    </row>
    <row r="29" spans="1:11" ht="12" customHeight="1" x14ac:dyDescent="0.2">
      <c r="A29" s="216">
        <v>0</v>
      </c>
      <c r="B29" s="8">
        <v>2</v>
      </c>
      <c r="C29" s="231" t="s">
        <v>36</v>
      </c>
      <c r="D29" s="45">
        <f>B29/2*(D4+D6-1-B29)</f>
        <v>4</v>
      </c>
      <c r="E29" s="92"/>
      <c r="F29" s="188">
        <f>A29*D29</f>
        <v>0</v>
      </c>
      <c r="G29" s="94"/>
    </row>
    <row r="30" spans="1:11" ht="37.5" customHeight="1" thickBot="1" x14ac:dyDescent="0.25">
      <c r="I30" s="213"/>
      <c r="J30" s="213"/>
      <c r="K30" s="213"/>
    </row>
    <row r="31" spans="1:11" ht="15" customHeight="1" thickBot="1" x14ac:dyDescent="0.25">
      <c r="A31" s="86"/>
      <c r="C31" s="358" t="s">
        <v>134</v>
      </c>
      <c r="D31" s="358"/>
      <c r="E31" s="42"/>
      <c r="F31" s="356" t="s">
        <v>135</v>
      </c>
      <c r="G31" s="357"/>
    </row>
    <row r="32" spans="1:11" ht="12" customHeight="1" x14ac:dyDescent="0.2">
      <c r="A32" s="1">
        <v>0</v>
      </c>
      <c r="B32" s="139"/>
      <c r="C32" s="91" t="s">
        <v>10</v>
      </c>
      <c r="D32" s="45">
        <f>D8</f>
        <v>4</v>
      </c>
      <c r="E32" s="92"/>
      <c r="F32" s="93">
        <f>A32*D32</f>
        <v>0</v>
      </c>
      <c r="G32" s="94"/>
    </row>
    <row r="33" spans="1:7" ht="12" customHeight="1" x14ac:dyDescent="0.2">
      <c r="A33" s="1">
        <v>0</v>
      </c>
      <c r="B33" s="139"/>
      <c r="C33" s="71" t="s">
        <v>11</v>
      </c>
      <c r="D33" s="45">
        <f>(D5+D8)*D2/20</f>
        <v>5.5</v>
      </c>
      <c r="E33" s="92"/>
      <c r="F33" s="93">
        <f>A33*D33</f>
        <v>0</v>
      </c>
      <c r="G33" s="94"/>
    </row>
    <row r="34" spans="1:7" ht="12" customHeight="1" x14ac:dyDescent="0.2">
      <c r="A34" s="1">
        <v>0</v>
      </c>
      <c r="B34" s="139"/>
      <c r="C34" s="71" t="s">
        <v>12</v>
      </c>
      <c r="D34" s="46" t="s">
        <v>185</v>
      </c>
      <c r="E34" s="92"/>
      <c r="F34" s="47" t="s">
        <v>146</v>
      </c>
      <c r="G34" s="48">
        <f>A34*17</f>
        <v>0</v>
      </c>
    </row>
    <row r="35" spans="1:7" ht="12" customHeight="1" x14ac:dyDescent="0.2">
      <c r="A35" s="1">
        <v>0</v>
      </c>
      <c r="B35" s="139"/>
      <c r="C35" s="71" t="s">
        <v>130</v>
      </c>
      <c r="D35" s="46" t="s">
        <v>186</v>
      </c>
      <c r="E35" s="92"/>
      <c r="F35" s="47" t="s">
        <v>146</v>
      </c>
      <c r="G35" s="48">
        <f>A35*25</f>
        <v>0</v>
      </c>
    </row>
    <row r="36" spans="1:7" ht="12" customHeight="1" x14ac:dyDescent="0.2">
      <c r="A36" s="1">
        <v>0</v>
      </c>
      <c r="B36" s="139"/>
      <c r="C36" s="71" t="s">
        <v>188</v>
      </c>
      <c r="D36" s="45">
        <f>D6*1.5</f>
        <v>4.5</v>
      </c>
      <c r="E36" s="92"/>
      <c r="F36" s="93">
        <f>A36*D36</f>
        <v>0</v>
      </c>
      <c r="G36" s="94"/>
    </row>
    <row r="37" spans="1:7" ht="12" customHeight="1" x14ac:dyDescent="0.2">
      <c r="A37" s="1">
        <v>0</v>
      </c>
      <c r="B37" s="139"/>
      <c r="C37" s="71" t="s">
        <v>184</v>
      </c>
      <c r="D37" s="46" t="s">
        <v>185</v>
      </c>
      <c r="E37" s="113"/>
      <c r="F37" s="47" t="s">
        <v>146</v>
      </c>
      <c r="G37" s="48">
        <f>A37*10</f>
        <v>0</v>
      </c>
    </row>
    <row r="38" spans="1:7" ht="12" customHeight="1" x14ac:dyDescent="0.2">
      <c r="A38" s="184">
        <v>0</v>
      </c>
      <c r="B38" s="8">
        <v>0</v>
      </c>
      <c r="C38" s="206" t="s">
        <v>251</v>
      </c>
      <c r="D38" s="72">
        <f>6*B38</f>
        <v>0</v>
      </c>
      <c r="E38" s="187"/>
      <c r="F38" s="93">
        <f t="shared" ref="F38" si="1">A38*D38</f>
        <v>0</v>
      </c>
      <c r="G38" s="94"/>
    </row>
    <row r="39" spans="1:7" ht="12" customHeight="1" x14ac:dyDescent="0.2">
      <c r="A39" s="184">
        <v>0</v>
      </c>
      <c r="B39" s="139"/>
      <c r="C39" s="71" t="s">
        <v>110</v>
      </c>
      <c r="D39" s="72">
        <v>6</v>
      </c>
      <c r="E39" s="187"/>
      <c r="F39" s="93">
        <f t="shared" ref="F39" si="2">A39*D39</f>
        <v>0</v>
      </c>
      <c r="G39" s="94"/>
    </row>
    <row r="40" spans="1:7" ht="12" customHeight="1" x14ac:dyDescent="0.2">
      <c r="A40" s="1">
        <v>0</v>
      </c>
      <c r="B40" s="8">
        <v>0</v>
      </c>
      <c r="C40" s="206" t="s">
        <v>229</v>
      </c>
      <c r="D40" s="45">
        <f>B40</f>
        <v>0</v>
      </c>
      <c r="E40" s="92"/>
      <c r="F40" s="93">
        <f t="shared" ref="F40:F48" si="3">A40*D40</f>
        <v>0</v>
      </c>
      <c r="G40" s="94"/>
    </row>
    <row r="41" spans="1:7" ht="12" customHeight="1" x14ac:dyDescent="0.2">
      <c r="A41" s="1">
        <v>0</v>
      </c>
      <c r="B41" s="8">
        <v>0</v>
      </c>
      <c r="C41" s="206" t="s">
        <v>230</v>
      </c>
      <c r="D41" s="45">
        <f>3*B41</f>
        <v>0</v>
      </c>
      <c r="E41" s="92"/>
      <c r="F41" s="93">
        <f t="shared" si="3"/>
        <v>0</v>
      </c>
      <c r="G41" s="94"/>
    </row>
    <row r="42" spans="1:7" ht="12" customHeight="1" x14ac:dyDescent="0.2">
      <c r="A42" s="1">
        <v>0</v>
      </c>
      <c r="B42" s="139"/>
      <c r="C42" s="71" t="s">
        <v>13</v>
      </c>
      <c r="D42" s="45">
        <f>(D4+D5/2)*D2/12</f>
        <v>6.25</v>
      </c>
      <c r="E42" s="92"/>
      <c r="F42" s="93">
        <f t="shared" si="3"/>
        <v>0</v>
      </c>
      <c r="G42" s="94"/>
    </row>
    <row r="43" spans="1:7" ht="12" customHeight="1" x14ac:dyDescent="0.2">
      <c r="A43" s="1">
        <v>0</v>
      </c>
      <c r="B43" s="139"/>
      <c r="C43" s="71" t="s">
        <v>14</v>
      </c>
      <c r="D43" s="45">
        <f>POWER(MAX((D3+D6+D7+D8)/2+D4+D5-8,1),1.6)*SQRT(D2/10)/POWER(5+D9,0.7)*(1+B103)^(1/3)/6</f>
        <v>1.8373123747187734</v>
      </c>
      <c r="E43" s="92"/>
      <c r="F43" s="93">
        <f t="shared" si="3"/>
        <v>0</v>
      </c>
      <c r="G43" s="94"/>
    </row>
    <row r="44" spans="1:7" ht="12" customHeight="1" x14ac:dyDescent="0.2">
      <c r="A44" s="126">
        <v>0</v>
      </c>
      <c r="B44" s="139"/>
      <c r="C44" s="131" t="s">
        <v>15</v>
      </c>
      <c r="D44" s="49">
        <f>D2/4</f>
        <v>2.5</v>
      </c>
      <c r="E44" s="96"/>
      <c r="F44" s="50">
        <f t="shared" si="3"/>
        <v>0</v>
      </c>
      <c r="G44" s="51"/>
    </row>
    <row r="45" spans="1:7" ht="12" customHeight="1" x14ac:dyDescent="0.2">
      <c r="A45" s="124">
        <v>0</v>
      </c>
      <c r="B45" s="139"/>
      <c r="C45" s="99" t="s">
        <v>16</v>
      </c>
      <c r="D45" s="45">
        <f>D8/2</f>
        <v>2</v>
      </c>
      <c r="E45" s="92"/>
      <c r="F45" s="52">
        <f t="shared" si="3"/>
        <v>0</v>
      </c>
      <c r="G45" s="53"/>
    </row>
    <row r="46" spans="1:7" ht="12" customHeight="1" x14ac:dyDescent="0.2">
      <c r="A46" s="124">
        <v>0</v>
      </c>
      <c r="B46" s="139"/>
      <c r="C46" s="99" t="s">
        <v>17</v>
      </c>
      <c r="D46" s="45">
        <f>(D4+D6)/4</f>
        <v>1.75</v>
      </c>
      <c r="E46" s="92"/>
      <c r="F46" s="52">
        <f t="shared" si="3"/>
        <v>0</v>
      </c>
      <c r="G46" s="53"/>
    </row>
    <row r="47" spans="1:7" ht="12" customHeight="1" x14ac:dyDescent="0.2">
      <c r="A47" s="124">
        <v>0</v>
      </c>
      <c r="B47" s="139"/>
      <c r="C47" s="99" t="s">
        <v>18</v>
      </c>
      <c r="D47" s="45">
        <v>3</v>
      </c>
      <c r="E47" s="92"/>
      <c r="F47" s="52">
        <f t="shared" si="3"/>
        <v>0</v>
      </c>
      <c r="G47" s="53"/>
    </row>
    <row r="48" spans="1:7" ht="12" customHeight="1" x14ac:dyDescent="0.2">
      <c r="A48" s="157">
        <v>1</v>
      </c>
      <c r="B48" s="139"/>
      <c r="C48" s="119" t="s">
        <v>19</v>
      </c>
      <c r="D48" s="156">
        <f>1+D4/2</f>
        <v>3</v>
      </c>
      <c r="E48" s="98"/>
      <c r="F48" s="156">
        <f t="shared" si="3"/>
        <v>3</v>
      </c>
      <c r="G48" s="119"/>
    </row>
    <row r="49" spans="1:7" ht="12" customHeight="1" x14ac:dyDescent="0.2">
      <c r="A49" s="1">
        <v>0</v>
      </c>
      <c r="B49" s="139"/>
      <c r="C49" s="71" t="s">
        <v>20</v>
      </c>
      <c r="D49" s="46" t="s">
        <v>155</v>
      </c>
      <c r="E49" s="92"/>
      <c r="F49" s="47" t="s">
        <v>146</v>
      </c>
      <c r="G49" s="48">
        <f>10*A49</f>
        <v>0</v>
      </c>
    </row>
    <row r="50" spans="1:7" ht="12" customHeight="1" x14ac:dyDescent="0.2">
      <c r="A50" s="1">
        <v>0</v>
      </c>
      <c r="B50" s="139"/>
      <c r="C50" s="71" t="s">
        <v>21</v>
      </c>
      <c r="D50" s="45">
        <f>(D4+D6)*D2/20</f>
        <v>3.5</v>
      </c>
      <c r="E50" s="92"/>
      <c r="F50" s="93">
        <f>A50*D50</f>
        <v>0</v>
      </c>
      <c r="G50" s="94"/>
    </row>
    <row r="51" spans="1:7" ht="12" customHeight="1" x14ac:dyDescent="0.2">
      <c r="A51" s="1">
        <v>0</v>
      </c>
      <c r="B51" s="8">
        <v>0</v>
      </c>
      <c r="C51" s="71" t="s">
        <v>22</v>
      </c>
      <c r="D51" s="45">
        <f>B51</f>
        <v>0</v>
      </c>
      <c r="E51" s="92"/>
      <c r="F51" s="93">
        <f>A51*D51</f>
        <v>0</v>
      </c>
      <c r="G51" s="94"/>
    </row>
    <row r="52" spans="1:7" s="77" customFormat="1" ht="12" customHeight="1" x14ac:dyDescent="0.2">
      <c r="A52" s="184">
        <v>0</v>
      </c>
      <c r="B52" s="8">
        <v>0</v>
      </c>
      <c r="C52" s="70" t="s">
        <v>261</v>
      </c>
      <c r="D52" s="314">
        <f>2+(D8-F8+D9-F9)*B52/10</f>
        <v>2</v>
      </c>
      <c r="E52" s="92"/>
      <c r="F52" s="188">
        <f>A52*D52</f>
        <v>0</v>
      </c>
      <c r="G52" s="94"/>
    </row>
    <row r="53" spans="1:7" s="76" customFormat="1" ht="12" customHeight="1" x14ac:dyDescent="0.2">
      <c r="A53" s="359">
        <v>0</v>
      </c>
      <c r="B53" s="9">
        <v>0</v>
      </c>
      <c r="C53" s="95" t="s">
        <v>23</v>
      </c>
      <c r="D53" s="361">
        <f>(2*B53+B54)/2</f>
        <v>0</v>
      </c>
      <c r="E53" s="96"/>
      <c r="F53" s="363">
        <f>A53*D53</f>
        <v>0</v>
      </c>
      <c r="G53" s="147"/>
    </row>
    <row r="54" spans="1:7" s="80" customFormat="1" ht="12" customHeight="1" x14ac:dyDescent="0.2">
      <c r="A54" s="360"/>
      <c r="B54" s="10">
        <v>0</v>
      </c>
      <c r="C54" s="97" t="s">
        <v>158</v>
      </c>
      <c r="D54" s="362"/>
      <c r="E54" s="98"/>
      <c r="F54" s="364"/>
      <c r="G54" s="100"/>
    </row>
    <row r="55" spans="1:7" ht="12" customHeight="1" x14ac:dyDescent="0.2">
      <c r="A55" s="190">
        <v>0</v>
      </c>
      <c r="B55" s="141"/>
      <c r="C55" s="97" t="s">
        <v>24</v>
      </c>
      <c r="D55" s="61">
        <v>5</v>
      </c>
      <c r="E55" s="92"/>
      <c r="F55" s="93">
        <f>A55*D55</f>
        <v>0</v>
      </c>
      <c r="G55" s="94"/>
    </row>
    <row r="56" spans="1:7" ht="12" customHeight="1" x14ac:dyDescent="0.2">
      <c r="A56" s="1">
        <v>0</v>
      </c>
      <c r="B56" s="139"/>
      <c r="C56" s="70" t="s">
        <v>189</v>
      </c>
      <c r="D56" s="45">
        <f>D7/3+D8/1.5</f>
        <v>4.6666666666666661</v>
      </c>
      <c r="E56" s="92"/>
      <c r="F56" s="363">
        <f>A56*D56+A57*D57</f>
        <v>0</v>
      </c>
      <c r="G56" s="147"/>
    </row>
    <row r="57" spans="1:7" ht="12" customHeight="1" x14ac:dyDescent="0.2">
      <c r="A57" s="1">
        <v>0</v>
      </c>
      <c r="B57" s="139"/>
      <c r="C57" s="70" t="s">
        <v>190</v>
      </c>
      <c r="D57" s="118">
        <f>4+D7/3</f>
        <v>6</v>
      </c>
      <c r="E57" s="92"/>
      <c r="F57" s="365"/>
      <c r="G57" s="94"/>
    </row>
    <row r="58" spans="1:7" ht="12" customHeight="1" x14ac:dyDescent="0.2">
      <c r="A58" s="215">
        <v>0</v>
      </c>
      <c r="B58" s="142"/>
      <c r="C58" s="95" t="s">
        <v>26</v>
      </c>
      <c r="D58" s="49">
        <f>D6</f>
        <v>3</v>
      </c>
      <c r="E58" s="96"/>
      <c r="F58" s="363">
        <f>A58*D58+A59*D59</f>
        <v>0</v>
      </c>
      <c r="G58" s="147"/>
    </row>
    <row r="59" spans="1:7" ht="12" customHeight="1" x14ac:dyDescent="0.2">
      <c r="A59" s="217">
        <v>0</v>
      </c>
      <c r="B59" s="141"/>
      <c r="C59" s="97" t="s">
        <v>194</v>
      </c>
      <c r="D59" s="54">
        <f>D6*1.25</f>
        <v>3.75</v>
      </c>
      <c r="E59" s="98"/>
      <c r="F59" s="366"/>
      <c r="G59" s="100"/>
    </row>
    <row r="60" spans="1:7" ht="12" customHeight="1" x14ac:dyDescent="0.2">
      <c r="A60" s="216">
        <v>0</v>
      </c>
      <c r="B60" s="8">
        <v>0</v>
      </c>
      <c r="C60" s="71" t="s">
        <v>27</v>
      </c>
      <c r="D60" s="45">
        <f>(B60+D4)/1.5</f>
        <v>2.6666666666666665</v>
      </c>
      <c r="E60" s="92"/>
      <c r="F60" s="93">
        <f t="shared" ref="F60:F79" si="4">A60*D60</f>
        <v>0</v>
      </c>
      <c r="G60" s="94"/>
    </row>
    <row r="61" spans="1:7" ht="12" customHeight="1" x14ac:dyDescent="0.2">
      <c r="A61" s="1">
        <v>0</v>
      </c>
      <c r="B61" s="8">
        <v>0</v>
      </c>
      <c r="C61" s="71" t="s">
        <v>28</v>
      </c>
      <c r="D61" s="45">
        <f>(B61*1.5-D8)/2</f>
        <v>-2</v>
      </c>
      <c r="E61" s="92"/>
      <c r="F61" s="93">
        <f t="shared" si="4"/>
        <v>0</v>
      </c>
      <c r="G61" s="94"/>
    </row>
    <row r="62" spans="1:7" ht="12" customHeight="1" x14ac:dyDescent="0.2">
      <c r="A62" s="1">
        <v>0</v>
      </c>
      <c r="B62" s="139"/>
      <c r="C62" s="71" t="s">
        <v>29</v>
      </c>
      <c r="D62" s="45">
        <v>3</v>
      </c>
      <c r="E62" s="92"/>
      <c r="F62" s="93">
        <f t="shared" si="4"/>
        <v>0</v>
      </c>
      <c r="G62" s="94"/>
    </row>
    <row r="63" spans="1:7" ht="12" customHeight="1" x14ac:dyDescent="0.2">
      <c r="A63" s="126">
        <v>0</v>
      </c>
      <c r="B63" s="9">
        <v>0</v>
      </c>
      <c r="C63" s="131" t="s">
        <v>30</v>
      </c>
      <c r="D63" s="49">
        <f>5-B63+D3</f>
        <v>7</v>
      </c>
      <c r="E63" s="96"/>
      <c r="F63" s="50">
        <f t="shared" si="4"/>
        <v>0</v>
      </c>
      <c r="G63" s="51"/>
    </row>
    <row r="64" spans="1:7" ht="12" customHeight="1" x14ac:dyDescent="0.2">
      <c r="A64" s="124">
        <v>0</v>
      </c>
      <c r="B64" s="139"/>
      <c r="C64" s="99" t="s">
        <v>31</v>
      </c>
      <c r="D64" s="45">
        <v>1</v>
      </c>
      <c r="E64" s="92"/>
      <c r="F64" s="52">
        <f t="shared" si="4"/>
        <v>0</v>
      </c>
      <c r="G64" s="53"/>
    </row>
    <row r="65" spans="1:7" ht="12" customHeight="1" x14ac:dyDescent="0.2">
      <c r="A65" s="124">
        <v>0</v>
      </c>
      <c r="B65" s="139"/>
      <c r="C65" s="99" t="s">
        <v>32</v>
      </c>
      <c r="D65" s="58">
        <f>(D4+D6)/1.5</f>
        <v>4.666666666666667</v>
      </c>
      <c r="E65" s="92"/>
      <c r="F65" s="52">
        <f t="shared" si="4"/>
        <v>0</v>
      </c>
      <c r="G65" s="53"/>
    </row>
    <row r="66" spans="1:7" ht="12" customHeight="1" x14ac:dyDescent="0.2">
      <c r="A66" s="124">
        <v>0</v>
      </c>
      <c r="B66" s="8">
        <v>0</v>
      </c>
      <c r="C66" s="99" t="s">
        <v>33</v>
      </c>
      <c r="D66" s="45">
        <f>B66/2</f>
        <v>0</v>
      </c>
      <c r="E66" s="92"/>
      <c r="F66" s="52">
        <f t="shared" si="4"/>
        <v>0</v>
      </c>
      <c r="G66" s="53"/>
    </row>
    <row r="67" spans="1:7" ht="12" customHeight="1" x14ac:dyDescent="0.2">
      <c r="A67" s="125">
        <v>0</v>
      </c>
      <c r="B67" s="139"/>
      <c r="C67" s="132" t="s">
        <v>34</v>
      </c>
      <c r="D67" s="54">
        <v>4</v>
      </c>
      <c r="E67" s="98"/>
      <c r="F67" s="55">
        <f t="shared" si="4"/>
        <v>0</v>
      </c>
      <c r="G67" s="56"/>
    </row>
    <row r="68" spans="1:7" ht="12" customHeight="1" x14ac:dyDescent="0.2">
      <c r="A68" s="1">
        <v>0</v>
      </c>
      <c r="B68" s="139"/>
      <c r="C68" s="206" t="s">
        <v>233</v>
      </c>
      <c r="D68" s="45">
        <f>(D2+D8)/3</f>
        <v>4.666666666666667</v>
      </c>
      <c r="E68" s="92"/>
      <c r="F68" s="93">
        <f t="shared" si="4"/>
        <v>0</v>
      </c>
      <c r="G68" s="94"/>
    </row>
    <row r="69" spans="1:7" ht="12" customHeight="1" x14ac:dyDescent="0.2">
      <c r="A69" s="193">
        <v>0</v>
      </c>
      <c r="B69" s="139"/>
      <c r="C69" s="258" t="s">
        <v>255</v>
      </c>
      <c r="D69" s="45">
        <v>4</v>
      </c>
      <c r="E69" s="92"/>
      <c r="F69" s="93">
        <f t="shared" ref="F69" si="5">A69*D69</f>
        <v>0</v>
      </c>
      <c r="G69" s="94"/>
    </row>
    <row r="70" spans="1:7" ht="12" customHeight="1" x14ac:dyDescent="0.2">
      <c r="A70" s="216">
        <v>0</v>
      </c>
      <c r="B70" s="8">
        <v>0</v>
      </c>
      <c r="C70" s="71" t="s">
        <v>36</v>
      </c>
      <c r="D70" s="45">
        <f>B70/2*(D4+D6-1-B70)</f>
        <v>0</v>
      </c>
      <c r="E70" s="92"/>
      <c r="F70" s="93">
        <f t="shared" si="4"/>
        <v>0</v>
      </c>
      <c r="G70" s="94"/>
    </row>
    <row r="71" spans="1:7" ht="12" customHeight="1" x14ac:dyDescent="0.2">
      <c r="A71" s="255">
        <v>1</v>
      </c>
      <c r="B71" s="139"/>
      <c r="C71" s="138" t="s">
        <v>179</v>
      </c>
      <c r="D71" s="155">
        <v>1</v>
      </c>
      <c r="E71" s="92"/>
      <c r="F71" s="155">
        <f t="shared" si="4"/>
        <v>1</v>
      </c>
      <c r="G71" s="138"/>
    </row>
    <row r="72" spans="1:7" ht="12" customHeight="1" x14ac:dyDescent="0.2">
      <c r="A72" s="1">
        <v>0</v>
      </c>
      <c r="B72" s="8">
        <v>0</v>
      </c>
      <c r="C72" s="206" t="s">
        <v>234</v>
      </c>
      <c r="D72" s="45">
        <f>D7*0.5*B72</f>
        <v>0</v>
      </c>
      <c r="E72" s="92"/>
      <c r="F72" s="93">
        <f t="shared" si="4"/>
        <v>0</v>
      </c>
      <c r="G72" s="94"/>
    </row>
    <row r="73" spans="1:7" ht="12" customHeight="1" x14ac:dyDescent="0.2">
      <c r="A73" s="184">
        <v>0</v>
      </c>
      <c r="B73" s="139"/>
      <c r="C73" s="206" t="s">
        <v>252</v>
      </c>
      <c r="D73" s="72">
        <v>3</v>
      </c>
      <c r="E73" s="92"/>
      <c r="F73" s="93">
        <f t="shared" ref="F73" si="6">A73*D73</f>
        <v>0</v>
      </c>
      <c r="G73" s="94"/>
    </row>
    <row r="74" spans="1:7" ht="12" customHeight="1" x14ac:dyDescent="0.2">
      <c r="A74" s="189">
        <v>0</v>
      </c>
      <c r="B74" s="142"/>
      <c r="C74" s="208" t="s">
        <v>239</v>
      </c>
      <c r="D74" s="133">
        <f>-D7/3</f>
        <v>-2</v>
      </c>
      <c r="E74" s="92"/>
      <c r="F74" s="349">
        <f>A74*D74+A75*D75+A76*D76+A77*D77</f>
        <v>0</v>
      </c>
      <c r="G74" s="149"/>
    </row>
    <row r="75" spans="1:7" s="77" customFormat="1" ht="12" customHeight="1" x14ac:dyDescent="0.2">
      <c r="A75" s="184">
        <v>0</v>
      </c>
      <c r="B75" s="139"/>
      <c r="C75" s="206" t="s">
        <v>240</v>
      </c>
      <c r="D75" s="118">
        <f>-D7/2</f>
        <v>-3</v>
      </c>
      <c r="E75" s="92"/>
      <c r="F75" s="350"/>
      <c r="G75" s="60"/>
    </row>
    <row r="76" spans="1:7" s="77" customFormat="1" ht="12" customHeight="1" x14ac:dyDescent="0.2">
      <c r="A76" s="184">
        <v>0</v>
      </c>
      <c r="B76" s="139"/>
      <c r="C76" s="206" t="s">
        <v>241</v>
      </c>
      <c r="D76" s="118">
        <f>-D7</f>
        <v>-6</v>
      </c>
      <c r="E76" s="92"/>
      <c r="F76" s="350"/>
      <c r="G76" s="60"/>
    </row>
    <row r="77" spans="1:7" ht="12" customHeight="1" x14ac:dyDescent="0.2">
      <c r="A77" s="4">
        <v>0</v>
      </c>
      <c r="B77" s="141"/>
      <c r="C77" s="209" t="s">
        <v>242</v>
      </c>
      <c r="D77" s="61">
        <f>-D7*1.5</f>
        <v>-9</v>
      </c>
      <c r="E77" s="92"/>
      <c r="F77" s="351"/>
      <c r="G77" s="151"/>
    </row>
    <row r="78" spans="1:7" ht="12" customHeight="1" x14ac:dyDescent="0.2">
      <c r="A78" s="1">
        <v>0</v>
      </c>
      <c r="B78" s="139"/>
      <c r="C78" s="71" t="s">
        <v>40</v>
      </c>
      <c r="D78" s="45">
        <f>D6/2</f>
        <v>1.5</v>
      </c>
      <c r="E78" s="92"/>
      <c r="F78" s="93">
        <f t="shared" si="4"/>
        <v>0</v>
      </c>
      <c r="G78" s="94"/>
    </row>
    <row r="79" spans="1:7" s="77" customFormat="1" ht="12" customHeight="1" x14ac:dyDescent="0.2">
      <c r="A79" s="184">
        <v>0</v>
      </c>
      <c r="B79" s="8">
        <v>0</v>
      </c>
      <c r="C79" s="207" t="s">
        <v>232</v>
      </c>
      <c r="D79" s="186">
        <f>B79/2.5</f>
        <v>0</v>
      </c>
      <c r="E79" s="92"/>
      <c r="F79" s="93">
        <f t="shared" si="4"/>
        <v>0</v>
      </c>
      <c r="G79" s="94"/>
    </row>
    <row r="80" spans="1:7" s="77" customFormat="1" ht="12" customHeight="1" x14ac:dyDescent="0.2">
      <c r="A80" s="184">
        <v>0</v>
      </c>
      <c r="B80" s="139"/>
      <c r="C80" s="206" t="s">
        <v>238</v>
      </c>
      <c r="D80" s="46" t="s">
        <v>154</v>
      </c>
      <c r="E80" s="92"/>
      <c r="F80" s="47" t="s">
        <v>146</v>
      </c>
      <c r="G80" s="48">
        <f>A80*20</f>
        <v>0</v>
      </c>
    </row>
    <row r="81" spans="1:7" ht="12" customHeight="1" x14ac:dyDescent="0.2">
      <c r="A81" s="126">
        <v>0</v>
      </c>
      <c r="B81" s="139"/>
      <c r="C81" s="131" t="s">
        <v>42</v>
      </c>
      <c r="D81" s="49">
        <v>1</v>
      </c>
      <c r="E81" s="96"/>
      <c r="F81" s="50">
        <f t="shared" ref="F81:F92" si="7">A81*D81</f>
        <v>0</v>
      </c>
      <c r="G81" s="51"/>
    </row>
    <row r="82" spans="1:7" ht="12" customHeight="1" x14ac:dyDescent="0.2">
      <c r="A82" s="124">
        <v>0</v>
      </c>
      <c r="B82" s="139"/>
      <c r="C82" s="99" t="s">
        <v>43</v>
      </c>
      <c r="D82" s="45">
        <v>1</v>
      </c>
      <c r="E82" s="92"/>
      <c r="F82" s="52">
        <f t="shared" si="7"/>
        <v>0</v>
      </c>
      <c r="G82" s="53"/>
    </row>
    <row r="83" spans="1:7" ht="12" customHeight="1" x14ac:dyDescent="0.2">
      <c r="A83" s="124">
        <v>0</v>
      </c>
      <c r="B83" s="8">
        <v>0</v>
      </c>
      <c r="C83" s="99" t="s">
        <v>224</v>
      </c>
      <c r="D83" s="45">
        <f>B83</f>
        <v>0</v>
      </c>
      <c r="E83" s="92"/>
      <c r="F83" s="52">
        <f t="shared" si="7"/>
        <v>0</v>
      </c>
      <c r="G83" s="53"/>
    </row>
    <row r="84" spans="1:7" ht="12" customHeight="1" x14ac:dyDescent="0.2">
      <c r="A84" s="124">
        <v>0</v>
      </c>
      <c r="B84" s="8">
        <v>0</v>
      </c>
      <c r="C84" s="99" t="s">
        <v>44</v>
      </c>
      <c r="D84" s="45">
        <f>B84</f>
        <v>0</v>
      </c>
      <c r="E84" s="92"/>
      <c r="F84" s="52">
        <f t="shared" si="7"/>
        <v>0</v>
      </c>
      <c r="G84" s="53"/>
    </row>
    <row r="85" spans="1:7" ht="12" customHeight="1" x14ac:dyDescent="0.2">
      <c r="A85" s="124">
        <v>0</v>
      </c>
      <c r="B85" s="139"/>
      <c r="C85" s="99" t="s">
        <v>45</v>
      </c>
      <c r="D85" s="45">
        <f>D4/2</f>
        <v>2</v>
      </c>
      <c r="E85" s="92"/>
      <c r="F85" s="52">
        <f t="shared" si="7"/>
        <v>0</v>
      </c>
      <c r="G85" s="53"/>
    </row>
    <row r="86" spans="1:7" ht="12" customHeight="1" x14ac:dyDescent="0.2">
      <c r="A86" s="124">
        <v>0</v>
      </c>
      <c r="B86" s="139"/>
      <c r="C86" s="99" t="s">
        <v>46</v>
      </c>
      <c r="D86" s="45">
        <f>10-D5</f>
        <v>3</v>
      </c>
      <c r="E86" s="92"/>
      <c r="F86" s="52">
        <f t="shared" si="7"/>
        <v>0</v>
      </c>
      <c r="G86" s="53"/>
    </row>
    <row r="87" spans="1:7" ht="12" customHeight="1" x14ac:dyDescent="0.2">
      <c r="A87" s="124">
        <v>0</v>
      </c>
      <c r="B87" s="139"/>
      <c r="C87" s="99" t="s">
        <v>47</v>
      </c>
      <c r="D87" s="45">
        <f>D4/2</f>
        <v>2</v>
      </c>
      <c r="E87" s="92"/>
      <c r="F87" s="52">
        <f t="shared" si="7"/>
        <v>0</v>
      </c>
      <c r="G87" s="53"/>
    </row>
    <row r="88" spans="1:7" ht="12" customHeight="1" x14ac:dyDescent="0.2">
      <c r="A88" s="124">
        <v>0</v>
      </c>
      <c r="B88" s="139"/>
      <c r="C88" s="99" t="s">
        <v>48</v>
      </c>
      <c r="D88" s="45">
        <v>1</v>
      </c>
      <c r="E88" s="92"/>
      <c r="F88" s="52">
        <f t="shared" si="7"/>
        <v>0</v>
      </c>
      <c r="G88" s="53"/>
    </row>
    <row r="89" spans="1:7" ht="12" customHeight="1" x14ac:dyDescent="0.2">
      <c r="A89" s="124">
        <v>0</v>
      </c>
      <c r="B89" s="8">
        <v>0</v>
      </c>
      <c r="C89" s="210" t="s">
        <v>235</v>
      </c>
      <c r="D89" s="45">
        <f>B89*D2/20</f>
        <v>0</v>
      </c>
      <c r="E89" s="92"/>
      <c r="F89" s="52">
        <f t="shared" si="7"/>
        <v>0</v>
      </c>
      <c r="G89" s="53"/>
    </row>
    <row r="90" spans="1:7" ht="12" customHeight="1" x14ac:dyDescent="0.2">
      <c r="A90" s="125">
        <v>0</v>
      </c>
      <c r="B90" s="139"/>
      <c r="C90" s="132" t="s">
        <v>50</v>
      </c>
      <c r="D90" s="54">
        <f>(D3+D7)/2</f>
        <v>4</v>
      </c>
      <c r="E90" s="98"/>
      <c r="F90" s="55">
        <f t="shared" si="7"/>
        <v>0</v>
      </c>
      <c r="G90" s="56"/>
    </row>
    <row r="91" spans="1:7" ht="12" customHeight="1" x14ac:dyDescent="0.2">
      <c r="A91" s="1">
        <v>0</v>
      </c>
      <c r="B91" s="139"/>
      <c r="C91" s="71" t="s">
        <v>197</v>
      </c>
      <c r="D91" s="45">
        <v>5</v>
      </c>
      <c r="E91" s="92"/>
      <c r="F91" s="93">
        <f>A91*D91</f>
        <v>0</v>
      </c>
      <c r="G91" s="94"/>
    </row>
    <row r="92" spans="1:7" s="212" customFormat="1" ht="12" customHeight="1" x14ac:dyDescent="0.2">
      <c r="A92" s="211">
        <v>0</v>
      </c>
      <c r="B92" s="134">
        <v>0</v>
      </c>
      <c r="C92" s="232" t="s">
        <v>236</v>
      </c>
      <c r="D92" s="170">
        <f>B92*1.5</f>
        <v>0</v>
      </c>
      <c r="E92" s="104"/>
      <c r="F92" s="62">
        <f t="shared" si="7"/>
        <v>0</v>
      </c>
      <c r="G92" s="63"/>
    </row>
    <row r="93" spans="1:7" ht="12" customHeight="1" x14ac:dyDescent="0.2">
      <c r="A93" s="377">
        <v>0</v>
      </c>
      <c r="B93" s="139"/>
      <c r="C93" s="71" t="s">
        <v>187</v>
      </c>
      <c r="D93" s="45">
        <f>D7/3</f>
        <v>2</v>
      </c>
      <c r="E93" s="92"/>
      <c r="F93" s="363">
        <f>A93*D93+B94*D94+B95*D95+B96*D96</f>
        <v>0</v>
      </c>
      <c r="G93" s="147"/>
    </row>
    <row r="94" spans="1:7" ht="12" customHeight="1" x14ac:dyDescent="0.2">
      <c r="A94" s="378"/>
      <c r="B94" s="8">
        <v>0</v>
      </c>
      <c r="C94" s="136" t="s">
        <v>55</v>
      </c>
      <c r="D94" s="45">
        <f>D8/1.5</f>
        <v>2.6666666666666665</v>
      </c>
      <c r="E94" s="92"/>
      <c r="F94" s="365"/>
      <c r="G94" s="94"/>
    </row>
    <row r="95" spans="1:7" ht="12" customHeight="1" x14ac:dyDescent="0.2">
      <c r="A95" s="378"/>
      <c r="B95" s="8">
        <v>0</v>
      </c>
      <c r="C95" s="136" t="s">
        <v>56</v>
      </c>
      <c r="D95" s="45">
        <v>5</v>
      </c>
      <c r="E95" s="92"/>
      <c r="F95" s="365"/>
      <c r="G95" s="94"/>
    </row>
    <row r="96" spans="1:7" ht="12" customHeight="1" x14ac:dyDescent="0.2">
      <c r="A96" s="379"/>
      <c r="B96" s="8">
        <v>0</v>
      </c>
      <c r="C96" s="137" t="s">
        <v>57</v>
      </c>
      <c r="D96" s="61">
        <f>D8/1.5</f>
        <v>2.6666666666666665</v>
      </c>
      <c r="E96" s="92"/>
      <c r="F96" s="366"/>
      <c r="G96" s="100"/>
    </row>
    <row r="97" spans="1:7" ht="12" customHeight="1" x14ac:dyDescent="0.2">
      <c r="A97" s="1">
        <v>0</v>
      </c>
      <c r="B97" s="139"/>
      <c r="C97" s="71" t="s">
        <v>127</v>
      </c>
      <c r="D97" s="45">
        <f>D2/5</f>
        <v>2</v>
      </c>
      <c r="E97" s="92"/>
      <c r="F97" s="128">
        <f t="shared" ref="F97:F107" si="8">A97*D97</f>
        <v>0</v>
      </c>
      <c r="G97" s="147"/>
    </row>
    <row r="98" spans="1:7" ht="12" customHeight="1" x14ac:dyDescent="0.2">
      <c r="A98" s="1">
        <v>0</v>
      </c>
      <c r="B98" s="139"/>
      <c r="C98" s="71" t="s">
        <v>159</v>
      </c>
      <c r="D98" s="45">
        <f>D8/1.5</f>
        <v>2.6666666666666665</v>
      </c>
      <c r="E98" s="92"/>
      <c r="F98" s="127">
        <f t="shared" si="8"/>
        <v>0</v>
      </c>
      <c r="G98" s="94"/>
    </row>
    <row r="99" spans="1:7" ht="12" customHeight="1" x14ac:dyDescent="0.2">
      <c r="A99" s="1">
        <v>0</v>
      </c>
      <c r="B99" s="139"/>
      <c r="C99" s="71" t="s">
        <v>128</v>
      </c>
      <c r="D99" s="45">
        <v>2</v>
      </c>
      <c r="E99" s="92"/>
      <c r="F99" s="127">
        <f t="shared" si="8"/>
        <v>0</v>
      </c>
      <c r="G99" s="94"/>
    </row>
    <row r="100" spans="1:7" ht="12" customHeight="1" x14ac:dyDescent="0.2">
      <c r="A100" s="4">
        <v>0</v>
      </c>
      <c r="B100" s="10">
        <v>0</v>
      </c>
      <c r="C100" s="97" t="s">
        <v>129</v>
      </c>
      <c r="D100" s="65">
        <f>B100</f>
        <v>0</v>
      </c>
      <c r="E100" s="92"/>
      <c r="F100" s="152">
        <f t="shared" si="8"/>
        <v>0</v>
      </c>
      <c r="G100" s="100"/>
    </row>
    <row r="101" spans="1:7" ht="12" customHeight="1" x14ac:dyDescent="0.2">
      <c r="A101" s="201">
        <v>0</v>
      </c>
      <c r="B101" s="380">
        <v>0</v>
      </c>
      <c r="C101" s="95" t="s">
        <v>227</v>
      </c>
      <c r="D101" s="133">
        <f>B101*D2/10</f>
        <v>0</v>
      </c>
      <c r="E101" s="92"/>
      <c r="F101" s="367">
        <f>A101*D101+A102*D102</f>
        <v>0</v>
      </c>
      <c r="G101" s="234"/>
    </row>
    <row r="102" spans="1:7" ht="12" customHeight="1" x14ac:dyDescent="0.2">
      <c r="A102" s="202">
        <v>0</v>
      </c>
      <c r="B102" s="381"/>
      <c r="C102" s="97" t="s">
        <v>228</v>
      </c>
      <c r="D102" s="61">
        <f>2*B101*D2/10</f>
        <v>0</v>
      </c>
      <c r="E102" s="92"/>
      <c r="F102" s="382"/>
      <c r="G102" s="259"/>
    </row>
    <row r="103" spans="1:7" ht="12" customHeight="1" x14ac:dyDescent="0.2">
      <c r="A103" s="1">
        <v>0</v>
      </c>
      <c r="B103" s="8">
        <v>0</v>
      </c>
      <c r="C103" s="71" t="s">
        <v>58</v>
      </c>
      <c r="D103" s="45">
        <f>SQRT(B103)*(D5+D8)*D2/30</f>
        <v>0</v>
      </c>
      <c r="E103" s="92"/>
      <c r="F103" s="93">
        <f t="shared" si="8"/>
        <v>0</v>
      </c>
      <c r="G103" s="94"/>
    </row>
    <row r="104" spans="1:7" s="77" customFormat="1" ht="12" customHeight="1" x14ac:dyDescent="0.2">
      <c r="A104" s="193">
        <v>0</v>
      </c>
      <c r="B104" s="8">
        <v>0</v>
      </c>
      <c r="C104" s="206" t="s">
        <v>259</v>
      </c>
      <c r="D104" s="45">
        <f>2+B104</f>
        <v>2</v>
      </c>
      <c r="E104" s="92"/>
      <c r="F104" s="93">
        <f t="shared" ref="F104" si="9">A104*D104</f>
        <v>0</v>
      </c>
      <c r="G104" s="94"/>
    </row>
    <row r="105" spans="1:7" ht="12" customHeight="1" x14ac:dyDescent="0.2">
      <c r="A105" s="193">
        <v>0</v>
      </c>
      <c r="B105" s="139"/>
      <c r="C105" s="71" t="s">
        <v>220</v>
      </c>
      <c r="D105" s="45">
        <v>12</v>
      </c>
      <c r="E105" s="92"/>
      <c r="F105" s="218">
        <f>A105*D105</f>
        <v>0</v>
      </c>
      <c r="G105" s="219"/>
    </row>
    <row r="106" spans="1:7" ht="12" customHeight="1" x14ac:dyDescent="0.2">
      <c r="A106" s="1">
        <v>1</v>
      </c>
      <c r="B106" s="139"/>
      <c r="C106" s="71" t="s">
        <v>59</v>
      </c>
      <c r="D106" s="45">
        <v>2</v>
      </c>
      <c r="E106" s="92"/>
      <c r="F106" s="93">
        <f t="shared" si="8"/>
        <v>2</v>
      </c>
      <c r="G106" s="94"/>
    </row>
    <row r="107" spans="1:7" ht="12" customHeight="1" x14ac:dyDescent="0.2">
      <c r="A107" s="4">
        <v>0</v>
      </c>
      <c r="B107" s="8">
        <v>0</v>
      </c>
      <c r="C107" s="79" t="s">
        <v>60</v>
      </c>
      <c r="D107" s="61">
        <f>B107/4</f>
        <v>0</v>
      </c>
      <c r="E107" s="92"/>
      <c r="F107" s="93">
        <f t="shared" si="8"/>
        <v>0</v>
      </c>
      <c r="G107" s="94"/>
    </row>
    <row r="108" spans="1:7" ht="12" customHeight="1" x14ac:dyDescent="0.2">
      <c r="A108" s="1">
        <v>0</v>
      </c>
      <c r="B108" s="139"/>
      <c r="C108" s="71" t="s">
        <v>61</v>
      </c>
      <c r="D108" s="45">
        <v>2</v>
      </c>
      <c r="E108" s="92"/>
      <c r="F108" s="363">
        <f>A108*D108+A109*D109+A110*D110+A111*D111</f>
        <v>0</v>
      </c>
      <c r="G108" s="147"/>
    </row>
    <row r="109" spans="1:7" ht="12" customHeight="1" x14ac:dyDescent="0.2">
      <c r="A109" s="1">
        <v>0</v>
      </c>
      <c r="B109" s="139"/>
      <c r="C109" s="71" t="s">
        <v>62</v>
      </c>
      <c r="D109" s="45">
        <v>4</v>
      </c>
      <c r="E109" s="92"/>
      <c r="F109" s="365"/>
      <c r="G109" s="94"/>
    </row>
    <row r="110" spans="1:7" ht="12" customHeight="1" x14ac:dyDescent="0.2">
      <c r="A110" s="1">
        <v>0</v>
      </c>
      <c r="B110" s="139"/>
      <c r="C110" s="71" t="s">
        <v>63</v>
      </c>
      <c r="D110" s="45">
        <v>6</v>
      </c>
      <c r="E110" s="92"/>
      <c r="F110" s="365"/>
      <c r="G110" s="94"/>
    </row>
    <row r="111" spans="1:7" ht="12" customHeight="1" x14ac:dyDescent="0.2">
      <c r="A111" s="1">
        <v>0</v>
      </c>
      <c r="B111" s="139"/>
      <c r="C111" s="70" t="s">
        <v>64</v>
      </c>
      <c r="D111" s="61">
        <v>8</v>
      </c>
      <c r="E111" s="92"/>
      <c r="F111" s="366"/>
      <c r="G111" s="100"/>
    </row>
    <row r="112" spans="1:7" ht="12" customHeight="1" x14ac:dyDescent="0.2">
      <c r="A112" s="3">
        <v>0</v>
      </c>
      <c r="B112" s="142"/>
      <c r="C112" s="95" t="s">
        <v>65</v>
      </c>
      <c r="D112" s="45">
        <v>2</v>
      </c>
      <c r="E112" s="92"/>
      <c r="F112" s="363">
        <f>A112*D112+A113*D113+A114*D114+A115*D115</f>
        <v>0</v>
      </c>
      <c r="G112" s="147"/>
    </row>
    <row r="113" spans="1:7" ht="12" customHeight="1" x14ac:dyDescent="0.2">
      <c r="A113" s="1">
        <v>0</v>
      </c>
      <c r="B113" s="139"/>
      <c r="C113" s="71" t="s">
        <v>66</v>
      </c>
      <c r="D113" s="45">
        <v>4</v>
      </c>
      <c r="E113" s="92"/>
      <c r="F113" s="365"/>
      <c r="G113" s="94"/>
    </row>
    <row r="114" spans="1:7" ht="12" customHeight="1" x14ac:dyDescent="0.2">
      <c r="A114" s="1">
        <v>0</v>
      </c>
      <c r="B114" s="139"/>
      <c r="C114" s="71" t="s">
        <v>67</v>
      </c>
      <c r="D114" s="45">
        <v>6</v>
      </c>
      <c r="E114" s="92"/>
      <c r="F114" s="365"/>
      <c r="G114" s="94"/>
    </row>
    <row r="115" spans="1:7" ht="12" customHeight="1" x14ac:dyDescent="0.2">
      <c r="A115" s="4">
        <v>0</v>
      </c>
      <c r="B115" s="141"/>
      <c r="C115" s="97" t="s">
        <v>68</v>
      </c>
      <c r="D115" s="45">
        <v>8</v>
      </c>
      <c r="E115" s="92"/>
      <c r="F115" s="366"/>
      <c r="G115" s="100"/>
    </row>
    <row r="116" spans="1:7" ht="12" customHeight="1" x14ac:dyDescent="0.2">
      <c r="A116" s="202">
        <v>0</v>
      </c>
      <c r="B116" s="139"/>
      <c r="C116" s="79" t="s">
        <v>225</v>
      </c>
      <c r="D116" s="61">
        <f>D7*1.5</f>
        <v>9</v>
      </c>
      <c r="E116" s="92"/>
      <c r="F116" s="218">
        <f>A116*D116</f>
        <v>0</v>
      </c>
      <c r="G116" s="219"/>
    </row>
    <row r="117" spans="1:7" s="212" customFormat="1" ht="12" customHeight="1" x14ac:dyDescent="0.2">
      <c r="A117" s="211">
        <v>0</v>
      </c>
      <c r="B117" s="140"/>
      <c r="C117" s="223" t="s">
        <v>70</v>
      </c>
      <c r="D117" s="170">
        <f>D8/1.5</f>
        <v>2.6666666666666665</v>
      </c>
      <c r="E117" s="104"/>
      <c r="F117" s="160">
        <f>A117*D117</f>
        <v>0</v>
      </c>
      <c r="G117" s="63"/>
    </row>
    <row r="118" spans="1:7" s="212" customFormat="1" ht="12" customHeight="1" x14ac:dyDescent="0.2">
      <c r="A118" s="102">
        <v>0</v>
      </c>
      <c r="B118" s="134">
        <v>0</v>
      </c>
      <c r="C118" s="103" t="s">
        <v>137</v>
      </c>
      <c r="D118" s="170">
        <f>B118</f>
        <v>0</v>
      </c>
      <c r="E118" s="104"/>
      <c r="F118" s="153">
        <f>A118*D118/2</f>
        <v>0</v>
      </c>
      <c r="G118" s="154"/>
    </row>
    <row r="119" spans="1:7" ht="12" customHeight="1" x14ac:dyDescent="0.2">
      <c r="A119" s="237">
        <v>0</v>
      </c>
      <c r="B119" s="8">
        <v>0</v>
      </c>
      <c r="C119" s="224" t="s">
        <v>73</v>
      </c>
      <c r="D119" s="45">
        <f>B119/2</f>
        <v>0</v>
      </c>
      <c r="E119" s="92"/>
      <c r="F119" s="191">
        <f>A119*D119</f>
        <v>0</v>
      </c>
      <c r="G119" s="53"/>
    </row>
    <row r="120" spans="1:7" ht="12" customHeight="1" x14ac:dyDescent="0.2">
      <c r="A120" s="237">
        <v>0</v>
      </c>
      <c r="B120" s="139"/>
      <c r="C120" s="224" t="s">
        <v>131</v>
      </c>
      <c r="D120" s="46">
        <v>-0.2</v>
      </c>
      <c r="E120" s="92"/>
      <c r="F120" s="159" t="s">
        <v>146</v>
      </c>
      <c r="G120" s="60">
        <f>-20*A120</f>
        <v>0</v>
      </c>
    </row>
    <row r="121" spans="1:7" ht="12" customHeight="1" x14ac:dyDescent="0.2">
      <c r="A121" s="237">
        <v>0</v>
      </c>
      <c r="B121" s="8">
        <v>0</v>
      </c>
      <c r="C121" s="224" t="s">
        <v>74</v>
      </c>
      <c r="D121" s="45">
        <f>7-B121</f>
        <v>7</v>
      </c>
      <c r="E121" s="92"/>
      <c r="F121" s="191">
        <f>A121*D121</f>
        <v>0</v>
      </c>
      <c r="G121" s="53"/>
    </row>
    <row r="122" spans="1:7" ht="12" customHeight="1" x14ac:dyDescent="0.2">
      <c r="A122" s="237">
        <v>0</v>
      </c>
      <c r="B122" s="139"/>
      <c r="C122" s="224" t="s">
        <v>75</v>
      </c>
      <c r="D122" s="45">
        <f>ABS(D4-D6)/2</f>
        <v>0.5</v>
      </c>
      <c r="E122" s="92"/>
      <c r="F122" s="191">
        <f>A122*D122</f>
        <v>0</v>
      </c>
      <c r="G122" s="53"/>
    </row>
    <row r="123" spans="1:7" ht="12" customHeight="1" x14ac:dyDescent="0.2">
      <c r="A123" s="237">
        <v>0</v>
      </c>
      <c r="B123" s="139"/>
      <c r="C123" s="224" t="s">
        <v>76</v>
      </c>
      <c r="D123" s="45">
        <f>D7/3+D8/1.5</f>
        <v>4.6666666666666661</v>
      </c>
      <c r="E123" s="92"/>
      <c r="F123" s="191">
        <f>A123*D123</f>
        <v>0</v>
      </c>
      <c r="G123" s="53"/>
    </row>
    <row r="124" spans="1:7" s="77" customFormat="1" ht="12" customHeight="1" x14ac:dyDescent="0.2">
      <c r="A124" s="237">
        <v>0</v>
      </c>
      <c r="B124" s="8">
        <v>0</v>
      </c>
      <c r="C124" s="225" t="s">
        <v>231</v>
      </c>
      <c r="D124" s="186">
        <f>B124/2.5</f>
        <v>0</v>
      </c>
      <c r="E124" s="92"/>
      <c r="F124" s="191">
        <f t="shared" ref="F124" si="10">A124*D124</f>
        <v>0</v>
      </c>
      <c r="G124" s="53"/>
    </row>
    <row r="125" spans="1:7" ht="12" customHeight="1" x14ac:dyDescent="0.2">
      <c r="A125" s="237">
        <v>0</v>
      </c>
      <c r="B125" s="8">
        <v>0</v>
      </c>
      <c r="C125" s="224" t="s">
        <v>77</v>
      </c>
      <c r="D125" s="45">
        <f>4+B125</f>
        <v>4</v>
      </c>
      <c r="E125" s="92"/>
      <c r="F125" s="191">
        <f>A125*D125</f>
        <v>0</v>
      </c>
      <c r="G125" s="53"/>
    </row>
    <row r="126" spans="1:7" s="76" customFormat="1" ht="12" customHeight="1" x14ac:dyDescent="0.2">
      <c r="A126" s="189">
        <v>0</v>
      </c>
      <c r="B126" s="142"/>
      <c r="C126" s="95" t="s">
        <v>78</v>
      </c>
      <c r="D126" s="49">
        <f>D6/2</f>
        <v>1.5</v>
      </c>
      <c r="E126" s="96"/>
      <c r="F126" s="185">
        <f t="shared" ref="F126:F133" si="11">A126*D126</f>
        <v>0</v>
      </c>
      <c r="G126" s="51"/>
    </row>
    <row r="127" spans="1:7" s="77" customFormat="1" ht="12" customHeight="1" x14ac:dyDescent="0.2">
      <c r="A127" s="184">
        <v>0</v>
      </c>
      <c r="B127" s="139"/>
      <c r="C127" s="71" t="s">
        <v>79</v>
      </c>
      <c r="D127" s="45">
        <v>-1</v>
      </c>
      <c r="E127" s="92"/>
      <c r="F127" s="159">
        <f t="shared" si="11"/>
        <v>0</v>
      </c>
      <c r="G127" s="60"/>
    </row>
    <row r="128" spans="1:7" s="77" customFormat="1" ht="12" customHeight="1" x14ac:dyDescent="0.2">
      <c r="A128" s="193">
        <v>0</v>
      </c>
      <c r="B128" s="134">
        <v>0</v>
      </c>
      <c r="C128" s="206" t="s">
        <v>257</v>
      </c>
      <c r="D128" s="264">
        <f>(4-B128)/2</f>
        <v>2</v>
      </c>
      <c r="E128" s="92"/>
      <c r="F128" s="203">
        <f t="shared" ref="F128" si="12">A128*D128</f>
        <v>0</v>
      </c>
      <c r="G128" s="53"/>
    </row>
    <row r="129" spans="1:7" s="77" customFormat="1" ht="12" customHeight="1" x14ac:dyDescent="0.2">
      <c r="A129" s="184">
        <v>0</v>
      </c>
      <c r="B129" s="139"/>
      <c r="C129" s="71" t="s">
        <v>81</v>
      </c>
      <c r="D129" s="45">
        <v>2</v>
      </c>
      <c r="E129" s="92"/>
      <c r="F129" s="191">
        <f t="shared" si="11"/>
        <v>0</v>
      </c>
      <c r="G129" s="53"/>
    </row>
    <row r="130" spans="1:7" s="77" customFormat="1" ht="12" customHeight="1" x14ac:dyDescent="0.2">
      <c r="A130" s="316">
        <v>0</v>
      </c>
      <c r="B130" s="139"/>
      <c r="C130" s="71" t="s">
        <v>83</v>
      </c>
      <c r="D130" s="45">
        <v>-2</v>
      </c>
      <c r="E130" s="92"/>
      <c r="F130" s="159">
        <f t="shared" si="11"/>
        <v>0</v>
      </c>
      <c r="G130" s="60"/>
    </row>
    <row r="131" spans="1:7" s="80" customFormat="1" ht="12" customHeight="1" x14ac:dyDescent="0.2">
      <c r="A131" s="317">
        <v>0</v>
      </c>
      <c r="B131" s="141"/>
      <c r="C131" s="319" t="s">
        <v>260</v>
      </c>
      <c r="D131" s="54">
        <f>D2/5+B103</f>
        <v>2</v>
      </c>
      <c r="E131" s="98"/>
      <c r="F131" s="322">
        <f t="shared" si="11"/>
        <v>0</v>
      </c>
      <c r="G131" s="323"/>
    </row>
    <row r="132" spans="1:7" s="76" customFormat="1" ht="12" customHeight="1" x14ac:dyDescent="0.2">
      <c r="A132" s="238">
        <v>0</v>
      </c>
      <c r="B132" s="142"/>
      <c r="C132" s="226" t="s">
        <v>84</v>
      </c>
      <c r="D132" s="49">
        <f>D2/2</f>
        <v>5</v>
      </c>
      <c r="E132" s="96"/>
      <c r="F132" s="260">
        <f t="shared" si="11"/>
        <v>0</v>
      </c>
      <c r="G132" s="220"/>
    </row>
    <row r="133" spans="1:7" s="80" customFormat="1" ht="12" customHeight="1" x14ac:dyDescent="0.2">
      <c r="A133" s="239">
        <v>0</v>
      </c>
      <c r="B133" s="141"/>
      <c r="C133" s="227" t="s">
        <v>86</v>
      </c>
      <c r="D133" s="54">
        <f>D3/2</f>
        <v>1</v>
      </c>
      <c r="E133" s="98"/>
      <c r="F133" s="261">
        <f t="shared" si="11"/>
        <v>0</v>
      </c>
      <c r="G133" s="222"/>
    </row>
    <row r="134" spans="1:7" ht="12" customHeight="1" x14ac:dyDescent="0.2">
      <c r="A134" s="237">
        <v>0</v>
      </c>
      <c r="B134" s="139"/>
      <c r="C134" s="225" t="s">
        <v>244</v>
      </c>
      <c r="D134" s="118">
        <f>D7/3</f>
        <v>2</v>
      </c>
      <c r="E134" s="92"/>
      <c r="F134" s="367">
        <f>A134*D134+A135*D135+A1332*D136+A137*D137</f>
        <v>0</v>
      </c>
      <c r="G134" s="221"/>
    </row>
    <row r="135" spans="1:7" s="77" customFormat="1" ht="12" customHeight="1" x14ac:dyDescent="0.2">
      <c r="A135" s="237">
        <v>0</v>
      </c>
      <c r="B135" s="139"/>
      <c r="C135" s="225" t="s">
        <v>245</v>
      </c>
      <c r="D135" s="118">
        <f>D7/2</f>
        <v>3</v>
      </c>
      <c r="E135" s="92"/>
      <c r="F135" s="368"/>
      <c r="G135" s="221"/>
    </row>
    <row r="136" spans="1:7" s="77" customFormat="1" ht="12" customHeight="1" x14ac:dyDescent="0.2">
      <c r="A136" s="237">
        <v>0</v>
      </c>
      <c r="B136" s="139"/>
      <c r="C136" s="225" t="s">
        <v>246</v>
      </c>
      <c r="D136" s="118">
        <f>D7</f>
        <v>6</v>
      </c>
      <c r="E136" s="92"/>
      <c r="F136" s="368"/>
      <c r="G136" s="221"/>
    </row>
    <row r="137" spans="1:7" ht="12" customHeight="1" x14ac:dyDescent="0.2">
      <c r="A137" s="239">
        <v>0</v>
      </c>
      <c r="B137" s="139"/>
      <c r="C137" s="241" t="s">
        <v>247</v>
      </c>
      <c r="D137" s="61">
        <f>D7*1.5</f>
        <v>9</v>
      </c>
      <c r="E137" s="92"/>
      <c r="F137" s="369"/>
      <c r="G137" s="222"/>
    </row>
    <row r="138" spans="1:7" ht="12" customHeight="1" x14ac:dyDescent="0.2">
      <c r="A138" s="124">
        <v>0</v>
      </c>
      <c r="B138" s="168">
        <v>0</v>
      </c>
      <c r="C138" s="99" t="s">
        <v>221</v>
      </c>
      <c r="D138" s="45">
        <f>B138/2</f>
        <v>0</v>
      </c>
      <c r="E138" s="92"/>
      <c r="F138" s="218">
        <f>A138*D138</f>
        <v>0</v>
      </c>
      <c r="G138" s="219"/>
    </row>
    <row r="139" spans="1:7" ht="12" customHeight="1" x14ac:dyDescent="0.2">
      <c r="A139" s="237">
        <v>0</v>
      </c>
      <c r="B139" s="139"/>
      <c r="C139" s="224" t="s">
        <v>89</v>
      </c>
      <c r="D139" s="45">
        <v>2</v>
      </c>
      <c r="E139" s="92"/>
      <c r="F139" s="235">
        <f t="shared" ref="F139:F144" si="13">A139*D139</f>
        <v>0</v>
      </c>
      <c r="G139" s="221"/>
    </row>
    <row r="140" spans="1:7" ht="12" customHeight="1" x14ac:dyDescent="0.2">
      <c r="A140" s="237">
        <v>0</v>
      </c>
      <c r="B140" s="139"/>
      <c r="C140" s="224" t="s">
        <v>90</v>
      </c>
      <c r="D140" s="45">
        <v>2</v>
      </c>
      <c r="E140" s="92"/>
      <c r="F140" s="235">
        <f t="shared" si="13"/>
        <v>0</v>
      </c>
      <c r="G140" s="221"/>
    </row>
    <row r="141" spans="1:7" ht="12" customHeight="1" x14ac:dyDescent="0.2">
      <c r="A141" s="237">
        <v>0</v>
      </c>
      <c r="B141" s="8">
        <v>0</v>
      </c>
      <c r="C141" s="224" t="s">
        <v>91</v>
      </c>
      <c r="D141" s="45">
        <f>2*B141</f>
        <v>0</v>
      </c>
      <c r="E141" s="92"/>
      <c r="F141" s="235">
        <f t="shared" si="13"/>
        <v>0</v>
      </c>
      <c r="G141" s="221"/>
    </row>
    <row r="142" spans="1:7" ht="12" customHeight="1" x14ac:dyDescent="0.2">
      <c r="A142" s="237">
        <v>0</v>
      </c>
      <c r="B142" s="139"/>
      <c r="C142" s="224" t="s">
        <v>92</v>
      </c>
      <c r="D142" s="45">
        <f>D9/2</f>
        <v>1</v>
      </c>
      <c r="E142" s="92"/>
      <c r="F142" s="235">
        <f t="shared" si="13"/>
        <v>0</v>
      </c>
      <c r="G142" s="221"/>
    </row>
    <row r="143" spans="1:7" s="76" customFormat="1" ht="12" customHeight="1" x14ac:dyDescent="0.2">
      <c r="A143" s="189">
        <v>0</v>
      </c>
      <c r="B143" s="9">
        <v>0</v>
      </c>
      <c r="C143" s="95" t="s">
        <v>93</v>
      </c>
      <c r="D143" s="49">
        <f>B143</f>
        <v>0</v>
      </c>
      <c r="E143" s="96"/>
      <c r="F143" s="185">
        <f t="shared" si="13"/>
        <v>0</v>
      </c>
      <c r="G143" s="51"/>
    </row>
    <row r="144" spans="1:7" s="80" customFormat="1" ht="12" customHeight="1" x14ac:dyDescent="0.2">
      <c r="A144" s="190">
        <v>0</v>
      </c>
      <c r="B144" s="141"/>
      <c r="C144" s="97" t="s">
        <v>94</v>
      </c>
      <c r="D144" s="54">
        <v>4</v>
      </c>
      <c r="E144" s="98"/>
      <c r="F144" s="192">
        <f t="shared" si="13"/>
        <v>0</v>
      </c>
      <c r="G144" s="56"/>
    </row>
    <row r="145" spans="1:7" ht="12" customHeight="1" x14ac:dyDescent="0.2">
      <c r="A145" s="184">
        <v>0</v>
      </c>
      <c r="B145" s="139"/>
      <c r="C145" s="71" t="s">
        <v>95</v>
      </c>
      <c r="D145" s="118">
        <v>2</v>
      </c>
      <c r="E145" s="92"/>
      <c r="F145" s="370">
        <f>A145*D145+A146*D146+A147*D147+A148*D148</f>
        <v>0</v>
      </c>
      <c r="G145" s="53"/>
    </row>
    <row r="146" spans="1:7" ht="12" customHeight="1" x14ac:dyDescent="0.2">
      <c r="A146" s="184">
        <v>0</v>
      </c>
      <c r="B146" s="139"/>
      <c r="C146" s="71" t="s">
        <v>96</v>
      </c>
      <c r="D146" s="118">
        <v>4</v>
      </c>
      <c r="E146" s="92"/>
      <c r="F146" s="371"/>
      <c r="G146" s="53"/>
    </row>
    <row r="147" spans="1:7" ht="12" customHeight="1" x14ac:dyDescent="0.2">
      <c r="A147" s="184">
        <v>0</v>
      </c>
      <c r="B147" s="139"/>
      <c r="C147" s="71" t="s">
        <v>97</v>
      </c>
      <c r="D147" s="118">
        <v>6</v>
      </c>
      <c r="E147" s="92"/>
      <c r="F147" s="371"/>
      <c r="G147" s="53"/>
    </row>
    <row r="148" spans="1:7" ht="12" customHeight="1" x14ac:dyDescent="0.2">
      <c r="A148" s="184">
        <v>0</v>
      </c>
      <c r="B148" s="139"/>
      <c r="C148" s="71" t="s">
        <v>98</v>
      </c>
      <c r="D148" s="118">
        <v>8</v>
      </c>
      <c r="E148" s="92"/>
      <c r="F148" s="372"/>
      <c r="G148" s="53"/>
    </row>
    <row r="149" spans="1:7" s="76" customFormat="1" ht="12" customHeight="1" x14ac:dyDescent="0.2">
      <c r="A149" s="201">
        <v>0</v>
      </c>
      <c r="B149" s="134">
        <v>0</v>
      </c>
      <c r="C149" s="208" t="s">
        <v>258</v>
      </c>
      <c r="D149" s="49">
        <f>(B149-4)*D7/3</f>
        <v>-8</v>
      </c>
      <c r="E149" s="96"/>
      <c r="F149" s="198">
        <f t="shared" ref="F149" si="14">A149*D149</f>
        <v>0</v>
      </c>
      <c r="G149" s="51"/>
    </row>
    <row r="150" spans="1:7" s="80" customFormat="1" ht="12" customHeight="1" x14ac:dyDescent="0.2">
      <c r="A150" s="202">
        <v>0</v>
      </c>
      <c r="B150" s="141"/>
      <c r="C150" s="97" t="s">
        <v>99</v>
      </c>
      <c r="D150" s="54">
        <f>D9/2</f>
        <v>1</v>
      </c>
      <c r="E150" s="98"/>
      <c r="F150" s="204">
        <f t="shared" ref="F150:F157" si="15">A150*D150</f>
        <v>0</v>
      </c>
      <c r="G150" s="56"/>
    </row>
    <row r="151" spans="1:7" ht="12" customHeight="1" x14ac:dyDescent="0.2">
      <c r="A151" s="237">
        <v>0</v>
      </c>
      <c r="B151" s="8">
        <v>1</v>
      </c>
      <c r="C151" s="224" t="s">
        <v>103</v>
      </c>
      <c r="D151" s="45">
        <f>B151+D5/2+B165/3</f>
        <v>4.5</v>
      </c>
      <c r="E151" s="92"/>
      <c r="F151" s="235">
        <f t="shared" si="15"/>
        <v>0</v>
      </c>
      <c r="G151" s="221"/>
    </row>
    <row r="152" spans="1:7" ht="12" customHeight="1" x14ac:dyDescent="0.2">
      <c r="A152" s="124">
        <v>0</v>
      </c>
      <c r="B152" s="8">
        <v>0</v>
      </c>
      <c r="C152" s="99" t="s">
        <v>226</v>
      </c>
      <c r="D152" s="45">
        <f>B152</f>
        <v>0</v>
      </c>
      <c r="E152" s="92"/>
      <c r="F152" s="218">
        <f>A152*D152</f>
        <v>0</v>
      </c>
      <c r="G152" s="219"/>
    </row>
    <row r="153" spans="1:7" ht="12" customHeight="1" x14ac:dyDescent="0.2">
      <c r="A153" s="239">
        <v>0</v>
      </c>
      <c r="B153" s="139"/>
      <c r="C153" s="227" t="s">
        <v>104</v>
      </c>
      <c r="D153" s="54">
        <f>1.5*(D4+D6)</f>
        <v>10.5</v>
      </c>
      <c r="E153" s="98"/>
      <c r="F153" s="261">
        <f t="shared" si="15"/>
        <v>0</v>
      </c>
      <c r="G153" s="222"/>
    </row>
    <row r="154" spans="1:7" ht="12" customHeight="1" x14ac:dyDescent="0.2">
      <c r="A154" s="184">
        <v>0</v>
      </c>
      <c r="B154" s="139"/>
      <c r="C154" s="71" t="s">
        <v>105</v>
      </c>
      <c r="D154" s="45">
        <f>D3/2</f>
        <v>1</v>
      </c>
      <c r="E154" s="92"/>
      <c r="F154" s="191">
        <f t="shared" si="15"/>
        <v>0</v>
      </c>
      <c r="G154" s="53"/>
    </row>
    <row r="155" spans="1:7" ht="12" customHeight="1" x14ac:dyDescent="0.2">
      <c r="A155" s="184">
        <v>0</v>
      </c>
      <c r="B155" s="8">
        <v>0</v>
      </c>
      <c r="C155" s="71" t="s">
        <v>107</v>
      </c>
      <c r="D155" s="45">
        <f>(B155+D2-10)/3</f>
        <v>0</v>
      </c>
      <c r="E155" s="92"/>
      <c r="F155" s="191">
        <f t="shared" si="15"/>
        <v>0</v>
      </c>
      <c r="G155" s="53"/>
    </row>
    <row r="156" spans="1:7" ht="12" customHeight="1" x14ac:dyDescent="0.2">
      <c r="A156" s="343">
        <v>0</v>
      </c>
      <c r="B156" s="8">
        <v>0</v>
      </c>
      <c r="C156" s="71" t="s">
        <v>264</v>
      </c>
      <c r="D156" s="58">
        <f>-3+((D4-B156)/2+D3/2+D2/4)*D6/10</f>
        <v>-1.35</v>
      </c>
      <c r="E156" s="92"/>
      <c r="F156" s="341">
        <f t="shared" si="15"/>
        <v>0</v>
      </c>
      <c r="G156" s="53"/>
    </row>
    <row r="157" spans="1:7" ht="12" customHeight="1" thickBot="1" x14ac:dyDescent="0.25">
      <c r="A157" s="2">
        <v>0</v>
      </c>
      <c r="B157" s="139"/>
      <c r="C157" s="84" t="s">
        <v>106</v>
      </c>
      <c r="D157" s="66">
        <f>-D7</f>
        <v>-6</v>
      </c>
      <c r="E157" s="106"/>
      <c r="F157" s="161">
        <f t="shared" si="15"/>
        <v>0</v>
      </c>
      <c r="G157" s="68"/>
    </row>
    <row r="158" spans="1:7" ht="12" customHeight="1" thickBot="1" x14ac:dyDescent="0.25">
      <c r="A158" s="87"/>
      <c r="B158" s="139"/>
      <c r="C158" s="44"/>
      <c r="D158" s="69"/>
    </row>
    <row r="159" spans="1:7" ht="26.25" customHeight="1" x14ac:dyDescent="0.2">
      <c r="A159" s="102">
        <v>0</v>
      </c>
      <c r="B159" s="139"/>
      <c r="C159" s="82" t="s">
        <v>108</v>
      </c>
      <c r="D159" s="229">
        <v>1</v>
      </c>
      <c r="E159" s="373" t="s">
        <v>174</v>
      </c>
      <c r="F159" s="73">
        <f t="shared" ref="F159:F160" si="16">A159*D159</f>
        <v>0</v>
      </c>
    </row>
    <row r="160" spans="1:7" ht="12" customHeight="1" thickBot="1" x14ac:dyDescent="0.25">
      <c r="A160" s="1">
        <v>0</v>
      </c>
      <c r="B160" s="8">
        <v>0</v>
      </c>
      <c r="C160" s="236" t="s">
        <v>254</v>
      </c>
      <c r="D160" s="66">
        <f>3+B160</f>
        <v>3</v>
      </c>
      <c r="E160" s="374"/>
      <c r="F160" s="75">
        <f t="shared" si="16"/>
        <v>0</v>
      </c>
    </row>
    <row r="161" spans="1:7" ht="12" customHeight="1" thickBot="1" x14ac:dyDescent="0.25">
      <c r="A161" s="87"/>
      <c r="B161" s="139"/>
      <c r="C161" s="44"/>
      <c r="D161" s="69"/>
    </row>
    <row r="162" spans="1:7" ht="26.25" customHeight="1" x14ac:dyDescent="0.2">
      <c r="A162" s="240">
        <v>0</v>
      </c>
      <c r="B162" s="139"/>
      <c r="C162" s="243" t="s">
        <v>108</v>
      </c>
      <c r="D162" s="229">
        <v>2</v>
      </c>
      <c r="E162" s="375" t="s">
        <v>253</v>
      </c>
      <c r="F162" s="73">
        <f t="shared" ref="F162:F163" si="17">A162*D162</f>
        <v>0</v>
      </c>
    </row>
    <row r="163" spans="1:7" ht="12" customHeight="1" thickBot="1" x14ac:dyDescent="0.25">
      <c r="A163" s="237">
        <v>0</v>
      </c>
      <c r="B163" s="8">
        <v>0</v>
      </c>
      <c r="C163" s="244" t="s">
        <v>254</v>
      </c>
      <c r="D163" s="66">
        <f>3+3*B163</f>
        <v>3</v>
      </c>
      <c r="E163" s="376"/>
      <c r="F163" s="75">
        <f t="shared" si="17"/>
        <v>0</v>
      </c>
    </row>
    <row r="164" spans="1:7" ht="12" customHeight="1" x14ac:dyDescent="0.2">
      <c r="A164" s="87"/>
      <c r="B164" s="139"/>
      <c r="C164" s="44"/>
      <c r="D164" s="69"/>
    </row>
    <row r="165" spans="1:7" ht="12" customHeight="1" x14ac:dyDescent="0.2">
      <c r="A165" s="87"/>
      <c r="B165" s="9">
        <v>0</v>
      </c>
      <c r="C165" s="107" t="s">
        <v>171</v>
      </c>
      <c r="D165" s="114"/>
      <c r="E165" s="76"/>
    </row>
    <row r="166" spans="1:7" ht="12" customHeight="1" x14ac:dyDescent="0.2">
      <c r="A166" s="87"/>
      <c r="B166" s="139"/>
      <c r="C166" s="79" t="s">
        <v>168</v>
      </c>
      <c r="D166" s="54">
        <f>B165*D11</f>
        <v>0</v>
      </c>
      <c r="E166" s="77"/>
    </row>
    <row r="167" spans="1:7" ht="12" customHeight="1" x14ac:dyDescent="0.2">
      <c r="A167" s="1">
        <v>0</v>
      </c>
      <c r="B167" s="139"/>
      <c r="C167" s="71" t="s">
        <v>162</v>
      </c>
      <c r="D167" s="45">
        <f>D166/5</f>
        <v>0</v>
      </c>
      <c r="E167" s="77"/>
      <c r="F167" s="74">
        <f t="shared" ref="F167:F173" si="18">A167*D167</f>
        <v>0</v>
      </c>
    </row>
    <row r="168" spans="1:7" ht="12" customHeight="1" x14ac:dyDescent="0.2">
      <c r="A168" s="1">
        <v>0</v>
      </c>
      <c r="B168" s="139"/>
      <c r="C168" s="71" t="s">
        <v>163</v>
      </c>
      <c r="D168" s="78">
        <f>D166/4</f>
        <v>0</v>
      </c>
      <c r="E168" s="76"/>
      <c r="F168" s="74">
        <f t="shared" si="18"/>
        <v>0</v>
      </c>
    </row>
    <row r="169" spans="1:7" ht="12" customHeight="1" x14ac:dyDescent="0.2">
      <c r="A169" s="1">
        <v>0</v>
      </c>
      <c r="B169" s="139"/>
      <c r="C169" s="71" t="s">
        <v>164</v>
      </c>
      <c r="D169" s="45">
        <f>D166/3</f>
        <v>0</v>
      </c>
      <c r="E169" s="77"/>
      <c r="F169" s="74">
        <f t="shared" si="18"/>
        <v>0</v>
      </c>
    </row>
    <row r="170" spans="1:7" ht="12" customHeight="1" x14ac:dyDescent="0.2">
      <c r="A170" s="1">
        <v>0</v>
      </c>
      <c r="B170" s="139"/>
      <c r="C170" s="71" t="s">
        <v>165</v>
      </c>
      <c r="D170" s="45">
        <f>D166/2</f>
        <v>0</v>
      </c>
      <c r="E170" s="77"/>
      <c r="F170" s="74">
        <f t="shared" si="18"/>
        <v>0</v>
      </c>
    </row>
    <row r="171" spans="1:7" ht="12" customHeight="1" x14ac:dyDescent="0.2">
      <c r="A171" s="4">
        <v>0</v>
      </c>
      <c r="B171" s="139"/>
      <c r="C171" s="79" t="s">
        <v>166</v>
      </c>
      <c r="D171" s="54">
        <f>D166/1.5</f>
        <v>0</v>
      </c>
      <c r="E171" s="80"/>
      <c r="F171" s="81">
        <f t="shared" si="18"/>
        <v>0</v>
      </c>
    </row>
    <row r="172" spans="1:7" ht="12" customHeight="1" x14ac:dyDescent="0.2">
      <c r="A172" s="3">
        <v>0</v>
      </c>
      <c r="B172" s="139"/>
      <c r="C172" s="70" t="s">
        <v>172</v>
      </c>
      <c r="D172" s="45">
        <f>0.4*SUM(F167:F171)</f>
        <v>0</v>
      </c>
      <c r="E172" s="77"/>
      <c r="F172" s="112">
        <f t="shared" si="18"/>
        <v>0</v>
      </c>
    </row>
    <row r="173" spans="1:7" ht="12" customHeight="1" x14ac:dyDescent="0.2">
      <c r="A173" s="4">
        <v>0</v>
      </c>
      <c r="B173" s="139"/>
      <c r="C173" s="70" t="s">
        <v>173</v>
      </c>
      <c r="D173" s="45">
        <f>0.6*SUM(F167:F171)</f>
        <v>0</v>
      </c>
      <c r="E173" s="77"/>
      <c r="F173" s="81">
        <f t="shared" si="18"/>
        <v>0</v>
      </c>
    </row>
    <row r="174" spans="1:7" ht="12" customHeight="1" x14ac:dyDescent="0.2">
      <c r="A174" s="87"/>
      <c r="B174" s="139"/>
      <c r="C174" s="44"/>
      <c r="D174" s="69"/>
    </row>
    <row r="175" spans="1:7" ht="12" customHeight="1" x14ac:dyDescent="0.2">
      <c r="A175" s="238">
        <v>0</v>
      </c>
      <c r="B175" s="139"/>
      <c r="C175" s="131" t="s">
        <v>51</v>
      </c>
      <c r="D175" s="49">
        <f>D2/2.5</f>
        <v>4</v>
      </c>
      <c r="E175" s="96"/>
      <c r="F175" s="233">
        <f t="shared" ref="F175" si="19">A175*D175</f>
        <v>0</v>
      </c>
      <c r="G175" s="234"/>
    </row>
    <row r="176" spans="1:7" ht="12" customHeight="1" x14ac:dyDescent="0.2">
      <c r="A176" s="237">
        <v>0</v>
      </c>
      <c r="B176" s="139"/>
      <c r="C176" s="224" t="s">
        <v>82</v>
      </c>
      <c r="D176" s="45">
        <f>D11/2</f>
        <v>0</v>
      </c>
      <c r="E176" s="92"/>
      <c r="F176" s="235">
        <f t="shared" ref="F176:F182" si="20">A176*D176</f>
        <v>0</v>
      </c>
      <c r="G176" s="219"/>
    </row>
    <row r="177" spans="1:7" s="77" customFormat="1" ht="12" customHeight="1" x14ac:dyDescent="0.2">
      <c r="A177" s="246">
        <v>0</v>
      </c>
      <c r="B177" s="8">
        <v>0</v>
      </c>
      <c r="C177" s="228" t="s">
        <v>243</v>
      </c>
      <c r="D177" s="45">
        <f>B177*D11/1.5</f>
        <v>0</v>
      </c>
      <c r="E177" s="92"/>
      <c r="F177" s="235">
        <f t="shared" si="20"/>
        <v>0</v>
      </c>
      <c r="G177" s="219"/>
    </row>
    <row r="178" spans="1:7" ht="12" customHeight="1" x14ac:dyDescent="0.2">
      <c r="A178" s="237">
        <v>0</v>
      </c>
      <c r="B178" s="139"/>
      <c r="C178" s="224" t="s">
        <v>101</v>
      </c>
      <c r="D178" s="45">
        <f>D11</f>
        <v>0</v>
      </c>
      <c r="E178" s="92"/>
      <c r="F178" s="235">
        <f t="shared" si="20"/>
        <v>0</v>
      </c>
      <c r="G178" s="219"/>
    </row>
    <row r="179" spans="1:7" ht="12" customHeight="1" x14ac:dyDescent="0.2">
      <c r="A179" s="246">
        <v>0</v>
      </c>
      <c r="B179" s="139"/>
      <c r="C179" s="228" t="s">
        <v>248</v>
      </c>
      <c r="D179" s="45">
        <f>B165/2</f>
        <v>0</v>
      </c>
      <c r="E179" s="92"/>
      <c r="F179" s="235">
        <f t="shared" si="20"/>
        <v>0</v>
      </c>
      <c r="G179" s="219"/>
    </row>
    <row r="180" spans="1:7" s="77" customFormat="1" ht="12" customHeight="1" x14ac:dyDescent="0.2">
      <c r="A180" s="237">
        <v>0</v>
      </c>
      <c r="B180" s="8">
        <v>0</v>
      </c>
      <c r="C180" s="228" t="s">
        <v>256</v>
      </c>
      <c r="D180" s="45">
        <f>0.5*B180*SUM(F167:F173)</f>
        <v>0</v>
      </c>
      <c r="E180" s="92"/>
      <c r="F180" s="235">
        <f t="shared" ref="F180" si="21">A180*D180</f>
        <v>0</v>
      </c>
      <c r="G180" s="219"/>
    </row>
    <row r="181" spans="1:7" ht="12" customHeight="1" x14ac:dyDescent="0.2">
      <c r="A181" s="237">
        <v>0</v>
      </c>
      <c r="B181" s="139"/>
      <c r="C181" s="224" t="s">
        <v>102</v>
      </c>
      <c r="D181" s="45">
        <f>D11/2</f>
        <v>0</v>
      </c>
      <c r="E181" s="92"/>
      <c r="F181" s="235">
        <f t="shared" si="20"/>
        <v>0</v>
      </c>
      <c r="G181" s="219"/>
    </row>
    <row r="182" spans="1:7" ht="12" customHeight="1" x14ac:dyDescent="0.2">
      <c r="A182" s="246">
        <v>0</v>
      </c>
      <c r="B182" s="139"/>
      <c r="C182" s="228" t="s">
        <v>249</v>
      </c>
      <c r="D182" s="45">
        <f>D11</f>
        <v>0</v>
      </c>
      <c r="E182" s="92"/>
      <c r="F182" s="293">
        <f t="shared" si="20"/>
        <v>0</v>
      </c>
      <c r="G182" s="219"/>
    </row>
    <row r="183" spans="1:7" ht="12" customHeight="1" x14ac:dyDescent="0.2">
      <c r="A183" s="87"/>
      <c r="B183" s="139"/>
      <c r="C183" s="44"/>
      <c r="D183" s="69"/>
    </row>
    <row r="184" spans="1:7" ht="12" customHeight="1" x14ac:dyDescent="0.2">
      <c r="A184" s="87"/>
      <c r="B184" s="8">
        <v>0</v>
      </c>
      <c r="C184" s="71" t="s">
        <v>112</v>
      </c>
      <c r="D184" s="69"/>
    </row>
    <row r="185" spans="1:7" ht="12" customHeight="1" x14ac:dyDescent="0.2">
      <c r="A185" s="87"/>
      <c r="B185" s="10">
        <v>0</v>
      </c>
      <c r="C185" s="71" t="s">
        <v>113</v>
      </c>
      <c r="D185" s="115"/>
      <c r="E185" s="80"/>
    </row>
    <row r="186" spans="1:7" ht="12" customHeight="1" x14ac:dyDescent="0.2">
      <c r="A186" s="87"/>
      <c r="B186" s="139"/>
      <c r="C186" s="79" t="s">
        <v>266</v>
      </c>
      <c r="D186" s="54">
        <f>B184+B185+D12</f>
        <v>0</v>
      </c>
      <c r="E186" s="77"/>
    </row>
    <row r="187" spans="1:7" ht="12" customHeight="1" x14ac:dyDescent="0.2">
      <c r="A187" s="1">
        <v>0</v>
      </c>
      <c r="B187" s="139"/>
      <c r="C187" s="71" t="s">
        <v>114</v>
      </c>
      <c r="D187" s="72">
        <f>D186</f>
        <v>0</v>
      </c>
      <c r="F187" s="108">
        <f>A187*D187</f>
        <v>0</v>
      </c>
    </row>
    <row r="188" spans="1:7" ht="12" customHeight="1" x14ac:dyDescent="0.2">
      <c r="A188" s="1">
        <v>0</v>
      </c>
      <c r="B188" s="139"/>
      <c r="C188" s="71" t="s">
        <v>115</v>
      </c>
      <c r="D188" s="72">
        <f>2*D186</f>
        <v>0</v>
      </c>
      <c r="F188" s="108">
        <f>A188*D188</f>
        <v>0</v>
      </c>
    </row>
    <row r="189" spans="1:7" ht="12" customHeight="1" x14ac:dyDescent="0.2">
      <c r="A189" s="1">
        <v>0</v>
      </c>
      <c r="B189" s="139"/>
      <c r="C189" s="71" t="s">
        <v>116</v>
      </c>
      <c r="D189" s="72">
        <f>3*D186</f>
        <v>0</v>
      </c>
      <c r="F189" s="108">
        <f>A189*D189</f>
        <v>0</v>
      </c>
    </row>
    <row r="190" spans="1:7" ht="12" customHeight="1" x14ac:dyDescent="0.2">
      <c r="A190" s="1">
        <v>0</v>
      </c>
      <c r="B190" s="139"/>
      <c r="C190" s="71" t="s">
        <v>117</v>
      </c>
      <c r="D190" s="72">
        <f>4*D186</f>
        <v>0</v>
      </c>
      <c r="F190" s="108">
        <f>A190*D190</f>
        <v>0</v>
      </c>
    </row>
    <row r="191" spans="1:7" ht="12" customHeight="1" thickBot="1" x14ac:dyDescent="0.25">
      <c r="A191" s="1">
        <v>0</v>
      </c>
      <c r="B191" s="139"/>
      <c r="C191" s="71" t="s">
        <v>118</v>
      </c>
      <c r="D191" s="72">
        <f>5*D186</f>
        <v>0</v>
      </c>
      <c r="F191" s="109">
        <f>A191*D191</f>
        <v>0</v>
      </c>
    </row>
    <row r="192" spans="1:7" ht="12" customHeight="1" x14ac:dyDescent="0.2">
      <c r="A192" s="87"/>
      <c r="B192" s="139"/>
      <c r="C192" s="44"/>
      <c r="D192" s="69"/>
    </row>
    <row r="193" spans="1:7" s="77" customFormat="1" ht="12" customHeight="1" x14ac:dyDescent="0.2">
      <c r="A193" s="237">
        <v>0</v>
      </c>
      <c r="B193" s="8">
        <v>0</v>
      </c>
      <c r="C193" s="224" t="s">
        <v>39</v>
      </c>
      <c r="D193" s="45">
        <f>D12*B193</f>
        <v>0</v>
      </c>
      <c r="E193" s="92"/>
      <c r="F193" s="218">
        <f t="shared" ref="F193:F194" si="22">A193*D193</f>
        <v>0</v>
      </c>
      <c r="G193" s="219"/>
    </row>
    <row r="194" spans="1:7" s="77" customFormat="1" ht="12" customHeight="1" x14ac:dyDescent="0.2">
      <c r="A194" s="237">
        <v>0</v>
      </c>
      <c r="B194" s="139"/>
      <c r="C194" s="224" t="s">
        <v>49</v>
      </c>
      <c r="D194" s="45">
        <f>D12/2</f>
        <v>0</v>
      </c>
      <c r="E194" s="92"/>
      <c r="F194" s="218">
        <f t="shared" si="22"/>
        <v>0</v>
      </c>
      <c r="G194" s="219"/>
    </row>
    <row r="195" spans="1:7" s="77" customFormat="1" ht="12" customHeight="1" x14ac:dyDescent="0.2">
      <c r="A195" s="237">
        <v>0</v>
      </c>
      <c r="B195" s="8">
        <v>0</v>
      </c>
      <c r="C195" s="224" t="s">
        <v>69</v>
      </c>
      <c r="D195" s="118">
        <f>B195</f>
        <v>0</v>
      </c>
      <c r="E195" s="92"/>
      <c r="F195" s="218">
        <f>A195*D195</f>
        <v>0</v>
      </c>
      <c r="G195" s="219"/>
    </row>
    <row r="196" spans="1:7" s="77" customFormat="1" ht="12" customHeight="1" x14ac:dyDescent="0.2">
      <c r="A196" s="246">
        <v>0</v>
      </c>
      <c r="B196" s="139"/>
      <c r="C196" s="224" t="s">
        <v>72</v>
      </c>
      <c r="D196" s="45">
        <f>D12</f>
        <v>0</v>
      </c>
      <c r="E196" s="92"/>
      <c r="F196" s="235">
        <f>A196*D196</f>
        <v>0</v>
      </c>
      <c r="G196" s="219"/>
    </row>
    <row r="197" spans="1:7" s="77" customFormat="1" ht="12" customHeight="1" x14ac:dyDescent="0.2">
      <c r="A197" s="237">
        <v>0</v>
      </c>
      <c r="B197" s="139"/>
      <c r="C197" s="225" t="s">
        <v>237</v>
      </c>
      <c r="D197" s="186">
        <f>D12/2+D13/2</f>
        <v>0</v>
      </c>
      <c r="E197" s="92"/>
      <c r="F197" s="235">
        <f>A197*D197</f>
        <v>0</v>
      </c>
      <c r="G197" s="219"/>
    </row>
    <row r="198" spans="1:7" s="77" customFormat="1" ht="12" customHeight="1" x14ac:dyDescent="0.2">
      <c r="A198" s="237">
        <v>0</v>
      </c>
      <c r="B198" s="8">
        <v>0</v>
      </c>
      <c r="C198" s="224" t="s">
        <v>85</v>
      </c>
      <c r="D198" s="45">
        <f>B198</f>
        <v>0</v>
      </c>
      <c r="E198" s="92"/>
      <c r="F198" s="235">
        <f t="shared" ref="F198" si="23">A198*D198</f>
        <v>0</v>
      </c>
      <c r="G198" s="219"/>
    </row>
    <row r="199" spans="1:7" ht="12" customHeight="1" thickBot="1" x14ac:dyDescent="0.25">
      <c r="A199" s="87"/>
      <c r="B199" s="139"/>
      <c r="C199" s="44"/>
      <c r="D199" s="69"/>
    </row>
    <row r="200" spans="1:7" ht="12" customHeight="1" thickBot="1" x14ac:dyDescent="0.25">
      <c r="A200" s="87"/>
      <c r="B200" s="8">
        <v>0</v>
      </c>
      <c r="C200" s="82" t="s">
        <v>119</v>
      </c>
      <c r="D200" s="116"/>
      <c r="E200" s="83"/>
    </row>
    <row r="201" spans="1:7" ht="12" customHeight="1" x14ac:dyDescent="0.2">
      <c r="A201" s="87"/>
      <c r="B201" s="8">
        <v>0</v>
      </c>
      <c r="C201" s="70" t="s">
        <v>121</v>
      </c>
      <c r="D201" s="116"/>
      <c r="E201" s="80"/>
    </row>
    <row r="202" spans="1:7" ht="12" customHeight="1" x14ac:dyDescent="0.2">
      <c r="A202" s="87"/>
      <c r="B202" s="44"/>
      <c r="C202" s="79" t="s">
        <v>169</v>
      </c>
      <c r="D202" s="65">
        <f>(B200+D13+1+(B201-10)/2.5)</f>
        <v>-3</v>
      </c>
      <c r="E202" s="77"/>
    </row>
    <row r="203" spans="1:7" ht="12" customHeight="1" x14ac:dyDescent="0.2">
      <c r="A203" s="1">
        <v>0</v>
      </c>
      <c r="B203" s="44"/>
      <c r="C203" s="71" t="s">
        <v>122</v>
      </c>
      <c r="D203" s="57">
        <f>D202</f>
        <v>-3</v>
      </c>
      <c r="E203" s="77"/>
      <c r="F203" s="110">
        <f>A203*D203</f>
        <v>0</v>
      </c>
    </row>
    <row r="204" spans="1:7" ht="12" customHeight="1" x14ac:dyDescent="0.2">
      <c r="A204" s="1">
        <v>0</v>
      </c>
      <c r="B204" s="44"/>
      <c r="C204" s="71" t="s">
        <v>123</v>
      </c>
      <c r="D204" s="57">
        <f>2*D202</f>
        <v>-6</v>
      </c>
      <c r="E204" s="77"/>
      <c r="F204" s="110">
        <f>A204*D204</f>
        <v>0</v>
      </c>
    </row>
    <row r="205" spans="1:7" ht="12" customHeight="1" x14ac:dyDescent="0.2">
      <c r="A205" s="1">
        <v>0</v>
      </c>
      <c r="B205" s="44"/>
      <c r="C205" s="71" t="s">
        <v>124</v>
      </c>
      <c r="D205" s="57">
        <f>3*D202</f>
        <v>-9</v>
      </c>
      <c r="E205" s="77"/>
      <c r="F205" s="110">
        <f>A205*D205</f>
        <v>0</v>
      </c>
    </row>
    <row r="206" spans="1:7" ht="12" customHeight="1" x14ac:dyDescent="0.2">
      <c r="A206" s="1">
        <v>0</v>
      </c>
      <c r="B206" s="44"/>
      <c r="C206" s="71" t="s">
        <v>125</v>
      </c>
      <c r="D206" s="57">
        <f>4*D202</f>
        <v>-12</v>
      </c>
      <c r="E206" s="77"/>
      <c r="F206" s="110">
        <f>A206*D206</f>
        <v>0</v>
      </c>
    </row>
    <row r="207" spans="1:7" ht="12" customHeight="1" thickBot="1" x14ac:dyDescent="0.25">
      <c r="A207" s="2">
        <v>0</v>
      </c>
      <c r="B207" s="44"/>
      <c r="C207" s="84" t="s">
        <v>126</v>
      </c>
      <c r="D207" s="117">
        <f>5*D202</f>
        <v>-15</v>
      </c>
      <c r="E207" s="85"/>
      <c r="F207" s="111">
        <f>A207*D207</f>
        <v>0</v>
      </c>
    </row>
    <row r="208" spans="1:7" ht="12" customHeight="1" x14ac:dyDescent="0.2">
      <c r="B208" s="44"/>
    </row>
    <row r="209" spans="1:7" s="77" customFormat="1" ht="12" customHeight="1" x14ac:dyDescent="0.2">
      <c r="A209" s="237">
        <v>0</v>
      </c>
      <c r="B209" s="139"/>
      <c r="C209" s="224" t="s">
        <v>267</v>
      </c>
      <c r="D209" s="45">
        <f>D13/2</f>
        <v>0</v>
      </c>
      <c r="E209" s="92"/>
      <c r="F209" s="93">
        <f t="shared" ref="F209:F211" si="24">A209*D209</f>
        <v>0</v>
      </c>
      <c r="G209" s="94"/>
    </row>
    <row r="210" spans="1:7" s="77" customFormat="1" ht="12" customHeight="1" x14ac:dyDescent="0.2">
      <c r="A210" s="237">
        <v>0</v>
      </c>
      <c r="B210" s="139"/>
      <c r="C210" s="224" t="s">
        <v>53</v>
      </c>
      <c r="D210" s="45">
        <f>-D13</f>
        <v>0</v>
      </c>
      <c r="E210" s="92"/>
      <c r="F210" s="59">
        <f t="shared" si="24"/>
        <v>0</v>
      </c>
      <c r="G210" s="60"/>
    </row>
    <row r="211" spans="1:7" s="77" customFormat="1" ht="12" customHeight="1" x14ac:dyDescent="0.2">
      <c r="A211" s="237">
        <v>0</v>
      </c>
      <c r="B211" s="139"/>
      <c r="C211" s="242" t="s">
        <v>54</v>
      </c>
      <c r="D211" s="118">
        <f>D127/2</f>
        <v>-0.5</v>
      </c>
      <c r="E211" s="92"/>
      <c r="F211" s="93">
        <f t="shared" si="24"/>
        <v>0</v>
      </c>
      <c r="G211" s="94"/>
    </row>
    <row r="212" spans="1:7" s="77" customFormat="1" ht="12" customHeight="1" x14ac:dyDescent="0.2">
      <c r="A212" s="237">
        <v>0</v>
      </c>
      <c r="B212" s="8">
        <v>0</v>
      </c>
      <c r="C212" s="224" t="s">
        <v>69</v>
      </c>
      <c r="D212" s="118">
        <f>B212</f>
        <v>0</v>
      </c>
      <c r="E212" s="92"/>
      <c r="F212" s="218">
        <f>A212*D212</f>
        <v>0</v>
      </c>
      <c r="G212" s="219"/>
    </row>
    <row r="213" spans="1:7" s="77" customFormat="1" ht="12" customHeight="1" x14ac:dyDescent="0.2">
      <c r="A213" s="237">
        <v>0</v>
      </c>
      <c r="B213" s="139"/>
      <c r="C213" s="225" t="s">
        <v>237</v>
      </c>
      <c r="D213" s="186">
        <f>D12/2+D13/2</f>
        <v>0</v>
      </c>
      <c r="E213" s="92"/>
      <c r="F213" s="235">
        <f>A213*D213</f>
        <v>0</v>
      </c>
      <c r="G213" s="219"/>
    </row>
    <row r="214" spans="1:7" s="77" customFormat="1" ht="12" customHeight="1" x14ac:dyDescent="0.2">
      <c r="A214" s="246">
        <v>0</v>
      </c>
      <c r="B214" s="8">
        <v>0</v>
      </c>
      <c r="C214" s="224" t="s">
        <v>80</v>
      </c>
      <c r="D214" s="45">
        <f>B214</f>
        <v>0</v>
      </c>
      <c r="E214" s="92"/>
      <c r="F214" s="235">
        <f>A214*D214</f>
        <v>0</v>
      </c>
      <c r="G214" s="219"/>
    </row>
    <row r="215" spans="1:7" s="77" customFormat="1" ht="12" customHeight="1" x14ac:dyDescent="0.2">
      <c r="A215" s="237">
        <v>0</v>
      </c>
      <c r="B215" s="139"/>
      <c r="C215" s="224" t="s">
        <v>100</v>
      </c>
      <c r="D215" s="45">
        <f>D73</f>
        <v>3</v>
      </c>
      <c r="E215" s="92"/>
      <c r="F215" s="235">
        <f t="shared" ref="F215" si="25">A215*D215</f>
        <v>0</v>
      </c>
      <c r="G215" s="219"/>
    </row>
  </sheetData>
  <mergeCells count="22">
    <mergeCell ref="A53:A54"/>
    <mergeCell ref="F56:F57"/>
    <mergeCell ref="D53:D54"/>
    <mergeCell ref="C1:D1"/>
    <mergeCell ref="C31:D31"/>
    <mergeCell ref="F31:G31"/>
    <mergeCell ref="F53:F54"/>
    <mergeCell ref="C26:D26"/>
    <mergeCell ref="F58:F59"/>
    <mergeCell ref="F145:F148"/>
    <mergeCell ref="F1:I1"/>
    <mergeCell ref="F74:F77"/>
    <mergeCell ref="F26:G26"/>
    <mergeCell ref="F101:F102"/>
    <mergeCell ref="A93:A96"/>
    <mergeCell ref="E159:E160"/>
    <mergeCell ref="E162:E163"/>
    <mergeCell ref="F108:F111"/>
    <mergeCell ref="F112:F115"/>
    <mergeCell ref="F93:F96"/>
    <mergeCell ref="F134:F137"/>
    <mergeCell ref="B101:B102"/>
  </mergeCells>
  <phoneticPr fontId="0" type="noConversion"/>
  <dataValidations count="15">
    <dataValidation type="list" allowBlank="1" showInputMessage="1" showErrorMessage="1" sqref="A203:A207 A193:A198 A187:A191 A209:A215 A175:A182 A163 A167:A173 A160 B94:B96 A32:A93 A15:A21 A27:A29 A97:A117 A119:A157" xr:uid="{00000000-0002-0000-0600-000000000000}">
      <formula1>"0,1"</formula1>
    </dataValidation>
    <dataValidation type="list" allowBlank="1" showInputMessage="1" showErrorMessage="1" sqref="B201 F2" xr:uid="{00000000-0002-0000-0600-000001000000}">
      <formula1>"0,5,7,5,10,12,5,15,17,5,20,22,5,25,27,5,30"</formula1>
    </dataValidation>
    <dataValidation type="list" allowBlank="1" showInputMessage="1" showErrorMessage="1" sqref="B200" xr:uid="{00000000-0002-0000-0600-000002000000}">
      <formula1>"0,1,2,3"</formula1>
    </dataValidation>
    <dataValidation type="list" allowBlank="1" showInputMessage="1" showErrorMessage="1" sqref="B212 B198 B195 B177 B214 B180 B29 B84 B72 B38 B40:B41 B54 B70 B66 B101 B119 B103" xr:uid="{00000000-0002-0000-0600-000003000000}">
      <formula1>"0,1,2,3,4,5"</formula1>
    </dataValidation>
    <dataValidation type="list" allowBlank="1" showInputMessage="1" showErrorMessage="1" sqref="B184:B185 B193 B160 B163 A159 A162 B121 A118" xr:uid="{00000000-0002-0000-0600-000004000000}">
      <formula1>"0,1,2,3,4,5,6"</formula1>
    </dataValidation>
    <dataValidation type="list" allowBlank="1" showInputMessage="1" showErrorMessage="1" sqref="B165 B149 B143 B141 B104 D3:D9 D12:D13 F3:F9 B89 B92 B83 B100 B128 B118" xr:uid="{00000000-0002-0000-0600-000005000000}">
      <formula1>"0,1,2,3,4,5,6,7,8,9,10,11,12,13,14,15,16,17,18,19,20"</formula1>
    </dataValidation>
    <dataValidation type="list" allowBlank="1" showInputMessage="1" showErrorMessage="1" sqref="B124 D2 B52 B79 B107 B155" xr:uid="{00000000-0002-0000-0600-000006000000}">
      <formula1>$L$1:$L$13</formula1>
    </dataValidation>
    <dataValidation type="list" allowBlank="1" showInputMessage="1" showErrorMessage="1" sqref="B151" xr:uid="{00000000-0002-0000-0600-000007000000}">
      <formula1>"1,2,3,4,5,6"</formula1>
    </dataValidation>
    <dataValidation type="list" allowBlank="1" showInputMessage="1" showErrorMessage="1" sqref="B138" xr:uid="{00000000-0002-0000-0600-000008000000}">
      <formula1>"0,2,5,5,7,5,10,12,5,15,17,5,20,22,5,25,27,5,30"</formula1>
    </dataValidation>
    <dataValidation type="list" allowBlank="1" showInputMessage="1" showErrorMessage="1" sqref="B152 B156" xr:uid="{00000000-0002-0000-0600-000009000000}">
      <formula1>"-4,-3,-2,-1,0,1,2,3,4,5,6,7,8,9,10"</formula1>
    </dataValidation>
    <dataValidation type="list" allowBlank="1" showInputMessage="1" showErrorMessage="1" sqref="B125" xr:uid="{00000000-0002-0000-0600-00000A000000}">
      <formula1>"-4,-3,-2,-1,0,1,2,3,4,5,6"</formula1>
    </dataValidation>
    <dataValidation type="list" allowBlank="1" showInputMessage="1" showErrorMessage="1" sqref="B63 B28 B60:B61" xr:uid="{00000000-0002-0000-0600-00000B000000}">
      <formula1>"0,1,2,3,4,5,6,7,8,9,10"</formula1>
    </dataValidation>
    <dataValidation type="list" allowBlank="1" showInputMessage="1" showErrorMessage="1" sqref="B53" xr:uid="{00000000-0002-0000-0600-00000C000000}">
      <formula1>"0,1,2,3,4"</formula1>
    </dataValidation>
    <dataValidation type="list" allowBlank="1" showInputMessage="1" showErrorMessage="1" sqref="B51" xr:uid="{00000000-0002-0000-0600-00000D000000}">
      <formula1>"-4,-3,-2,-1,0,+1,+2,+3,+4"</formula1>
    </dataValidation>
    <dataValidation type="list" allowBlank="1" showInputMessage="1" showErrorMessage="1" sqref="D11" xr:uid="{00000000-0002-0000-0600-00000E000000}">
      <formula1>"0,0,5,1,2,3,4,5,6,7,8,9,10,11,12,13,14,15,16,17,18,19,20"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Matrice</vt:lpstr>
      <vt:lpstr>Cynwälls</vt:lpstr>
      <vt:lpstr>Griffons</vt:lpstr>
      <vt:lpstr>Lions</vt:lpstr>
      <vt:lpstr>Sessairs</vt:lpstr>
      <vt:lpstr>TNB</vt:lpstr>
      <vt:lpstr>Aran (humains)</vt:lpstr>
      <vt:lpstr>Aran (spectres)</vt:lpstr>
      <vt:lpstr>Béhémoth</vt:lpstr>
      <vt:lpstr>Concorde</vt:lpstr>
      <vt:lpstr>Daïkinees</vt:lpstr>
      <vt:lpstr>Gobelins</vt:lpstr>
      <vt:lpstr>Gobelins (réguliers)</vt:lpstr>
      <vt:lpstr>Orques</vt:lpstr>
      <vt:lpstr>Wolfen</vt:lpstr>
      <vt:lpstr>Achéron</vt:lpstr>
      <vt:lpstr>Dévoreurs (demis-elfes)</vt:lpstr>
      <vt:lpstr>Dévoreurs (Wolfen)</vt:lpstr>
      <vt:lpstr>Dirz</vt:lpstr>
      <vt:lpstr>Drunes</vt:lpstr>
      <vt:lpstr>Mid-Nor</vt:lpstr>
      <vt:lpstr>Ophidiens (humains)</vt:lpstr>
      <vt:lpstr>Ophidiens (serpents)</vt:lpstr>
      <vt:lpstr>Cadwallon (milice)</vt:lpstr>
      <vt:lpstr>Immortels &amp; élémentaires</vt:lpstr>
      <vt:lpstr>Machines de guerre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SuperTAZE</cp:lastModifiedBy>
  <dcterms:created xsi:type="dcterms:W3CDTF">1996-10-21T11:03:58Z</dcterms:created>
  <dcterms:modified xsi:type="dcterms:W3CDTF">2021-02-22T20:38:36Z</dcterms:modified>
</cp:coreProperties>
</file>